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05" windowHeight="8865" activeTab="0"/>
  </bookViews>
  <sheets>
    <sheet name="Light Appl and DHW Supply Curv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calcPr fullCalcOnLoad="1"/>
</workbook>
</file>

<file path=xl/comments1.xml><?xml version="1.0" encoding="utf-8"?>
<comments xmlns="http://schemas.openxmlformats.org/spreadsheetml/2006/main">
  <authors>
    <author>Tom Eckman</author>
  </authors>
  <commentLis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P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C3" authorId="0">
      <text>
        <r>
          <rPr>
            <b/>
            <sz val="10"/>
            <rFont val="Tahoma"/>
            <family val="2"/>
          </rPr>
          <t>Tom Eckman: Include reduced natural gas yse for water heating 
when applicable.</t>
        </r>
        <r>
          <rPr>
            <sz val="6"/>
            <rFont val="Tahoma"/>
            <family val="0"/>
          </rPr>
          <t xml:space="preserve">
</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B69"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0"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1"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2"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73" authorId="0">
      <text>
        <r>
          <rPr>
            <b/>
            <sz val="8"/>
            <rFont val="Tahoma"/>
            <family val="0"/>
          </rPr>
          <t>Tom Eckman:</t>
        </r>
        <r>
          <rPr>
            <sz val="8"/>
            <rFont val="Tahoma"/>
            <family val="0"/>
          </rPr>
          <t xml:space="preserve">
Assumes that only single family and manfactured homes are applicable for solar water heating. Housing units are allocated by solar zone.</t>
        </r>
      </text>
    </comment>
    <comment ref="B60" authorId="0">
      <text>
        <r>
          <rPr>
            <b/>
            <sz val="8"/>
            <rFont val="Tahoma"/>
            <family val="0"/>
          </rPr>
          <t>Tom Eckman:</t>
        </r>
        <r>
          <rPr>
            <sz val="8"/>
            <rFont val="Tahoma"/>
            <family val="0"/>
          </rPr>
          <t xml:space="preserve">
Assumes 50% of new multifamily homes can adopt DHW and Shower pre-heat GFX configuration</t>
        </r>
      </text>
    </comment>
    <comment ref="B61" authorId="0">
      <text>
        <r>
          <rPr>
            <b/>
            <sz val="8"/>
            <rFont val="Tahoma"/>
            <family val="0"/>
          </rPr>
          <t>Tom Eckman:</t>
        </r>
        <r>
          <rPr>
            <sz val="8"/>
            <rFont val="Tahoma"/>
            <family val="0"/>
          </rPr>
          <t xml:space="preserve">
Assumes 50% of new single family homes can adopt DHW and shower pre-heat configuration</t>
        </r>
      </text>
    </comment>
    <comment ref="B62" authorId="0">
      <text>
        <r>
          <rPr>
            <b/>
            <sz val="8"/>
            <rFont val="Tahoma"/>
            <family val="0"/>
          </rPr>
          <t>Tom Eckman:</t>
        </r>
        <r>
          <rPr>
            <sz val="8"/>
            <rFont val="Tahoma"/>
            <family val="0"/>
          </rPr>
          <t xml:space="preserve">
Assumes 25% of new multifamily homes can adopt DHW pre-heat configuration</t>
        </r>
      </text>
    </comment>
    <comment ref="B63" authorId="0">
      <text>
        <r>
          <rPr>
            <b/>
            <sz val="8"/>
            <rFont val="Tahoma"/>
            <family val="0"/>
          </rPr>
          <t>Tom Eckman:</t>
        </r>
        <r>
          <rPr>
            <sz val="8"/>
            <rFont val="Tahoma"/>
            <family val="0"/>
          </rPr>
          <t xml:space="preserve">
Assumes 25% of existing single family homes can  adopt of DHW and shower pre-heat configuration</t>
        </r>
      </text>
    </comment>
    <comment ref="B64" authorId="0">
      <text>
        <r>
          <rPr>
            <b/>
            <sz val="8"/>
            <rFont val="Tahoma"/>
            <family val="0"/>
          </rPr>
          <t>Tom Eckman:</t>
        </r>
        <r>
          <rPr>
            <sz val="8"/>
            <rFont val="Tahoma"/>
            <family val="0"/>
          </rPr>
          <t xml:space="preserve">
Assumes 25% of new multifamily homes can adopt shower pre-heat configuration.</t>
        </r>
      </text>
    </comment>
    <comment ref="B65" authorId="0">
      <text>
        <r>
          <rPr>
            <b/>
            <sz val="8"/>
            <rFont val="Tahoma"/>
            <family val="0"/>
          </rPr>
          <t>Tom Eckman:</t>
        </r>
        <r>
          <rPr>
            <sz val="8"/>
            <rFont val="Tahoma"/>
            <family val="0"/>
          </rPr>
          <t xml:space="preserve">
Assumes 25% of new single family homes can adopt DHW pre-heat configuration.</t>
        </r>
      </text>
    </comment>
    <comment ref="B66" authorId="0">
      <text>
        <r>
          <rPr>
            <b/>
            <sz val="8"/>
            <rFont val="Tahoma"/>
            <family val="0"/>
          </rPr>
          <t>Tom Eckman:</t>
        </r>
        <r>
          <rPr>
            <sz val="8"/>
            <rFont val="Tahoma"/>
            <family val="0"/>
          </rPr>
          <t xml:space="preserve">
Assumes 12.5% of existing single family homes can adopt DHW pre-heat configuration.</t>
        </r>
      </text>
    </comment>
    <comment ref="B68" authorId="0">
      <text>
        <r>
          <rPr>
            <b/>
            <sz val="8"/>
            <rFont val="Tahoma"/>
            <family val="0"/>
          </rPr>
          <t>Tom Eckman:</t>
        </r>
        <r>
          <rPr>
            <sz val="8"/>
            <rFont val="Tahoma"/>
            <family val="0"/>
          </rPr>
          <t xml:space="preserve">
Assumes 12.5% of existing single family homes can adopt shower pre-heat configuration.</t>
        </r>
      </text>
    </comment>
    <comment ref="B67" authorId="0">
      <text>
        <r>
          <rPr>
            <b/>
            <sz val="8"/>
            <rFont val="Tahoma"/>
            <family val="0"/>
          </rPr>
          <t>Tom Eckman:</t>
        </r>
        <r>
          <rPr>
            <sz val="8"/>
            <rFont val="Tahoma"/>
            <family val="0"/>
          </rPr>
          <t xml:space="preserve">
Assumes 25% of new single family homes can adopt shower pre-heat configuration.</t>
        </r>
      </text>
    </comment>
    <comment ref="B59" authorId="0">
      <text>
        <r>
          <rPr>
            <b/>
            <sz val="8"/>
            <rFont val="Tahoma"/>
            <family val="0"/>
          </rPr>
          <t>Tom Eckman: Assumes only single family and manufactured homes are appropriate for HPWH installations</t>
        </r>
      </text>
    </comment>
  </commentList>
</comments>
</file>

<file path=xl/sharedStrings.xml><?xml version="1.0" encoding="utf-8"?>
<sst xmlns="http://schemas.openxmlformats.org/spreadsheetml/2006/main" count="133" uniqueCount="108">
  <si>
    <t>Residential Appliance &amp; Water Heating Supply Curve</t>
  </si>
  <si>
    <t>Appliance</t>
  </si>
  <si>
    <t>Cumulative Technical Potential (aMW)</t>
  </si>
  <si>
    <t>Levelized Cost</t>
  </si>
  <si>
    <t>Clothes Washers</t>
  </si>
  <si>
    <t>Dishwashers</t>
  </si>
  <si>
    <t>DHW</t>
  </si>
  <si>
    <t>Total</t>
  </si>
  <si>
    <t>&lt;10</t>
  </si>
  <si>
    <t>&lt;20</t>
  </si>
  <si>
    <t>&lt;30</t>
  </si>
  <si>
    <t>&lt;40</t>
  </si>
  <si>
    <t>&lt;50</t>
  </si>
  <si>
    <t>&lt;60</t>
  </si>
  <si>
    <t>&lt;70</t>
  </si>
  <si>
    <t>&lt;80</t>
  </si>
  <si>
    <t>&lt;90</t>
  </si>
  <si>
    <t>&lt;100</t>
  </si>
  <si>
    <t>&gt;100</t>
  </si>
  <si>
    <t>Technology, Measure or Practice</t>
  </si>
  <si>
    <t>Delivery Mechanism or Program</t>
  </si>
  <si>
    <t>Application</t>
  </si>
  <si>
    <t>Location</t>
  </si>
  <si>
    <t>Total Incremental Cost</t>
  </si>
  <si>
    <t>Incremental O&amp;M Costs and Schedule</t>
  </si>
  <si>
    <t>Present Value of Periodic Capital Replacement Cost</t>
  </si>
  <si>
    <t>Measure Life (years)</t>
  </si>
  <si>
    <t>Basis of Savings</t>
  </si>
  <si>
    <t>Annual Savings @ Site (kwh/yr)</t>
  </si>
  <si>
    <t>Annual Savings @ Busbar (kwh/yr)</t>
  </si>
  <si>
    <t>Bulk Transmission System Coincident Factor</t>
  </si>
  <si>
    <t>System Coincident Peak Reduction (KW)</t>
  </si>
  <si>
    <t>Present Value Incremental Cost ($/kWh)</t>
  </si>
  <si>
    <t>Present Value O &amp; M Cost ($/kWh)</t>
  </si>
  <si>
    <t>Present Value of Periodic Capital Replacement Cost ($/kWh)</t>
  </si>
  <si>
    <t>Total Present Value Cost ($/kWh)</t>
  </si>
  <si>
    <t>Present Value Electric Energy Savings ($/kWh)</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</si>
  <si>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</si>
  <si>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</si>
  <si>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</si>
  <si>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</si>
  <si>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</si>
  <si>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</si>
  <si>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</si>
  <si>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</si>
  <si>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</si>
  <si>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</si>
  <si>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</si>
  <si>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</si>
  <si>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</si>
  <si>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</si>
  <si>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</si>
  <si>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</si>
  <si>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</si>
  <si>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Unit Busbar Savings (kWh/yr)</t>
  </si>
  <si>
    <t>Biradiant Ovens</t>
  </si>
  <si>
    <t>Solar Residential Water Heater (per. 40 sq.ft. collector area), Solar Zone 1 - Winter Peaking</t>
  </si>
  <si>
    <t>Solar Residential Water Heater (per. 40 sq.ft. collector area), Solar Zone 2 - Winter Peaking</t>
  </si>
  <si>
    <t>Solar Residential Water Heater (per. 40 sq.ft. collector area), Solar Zone 3 - Winter Peaking</t>
  </si>
  <si>
    <t>Solar Residential Water Heater (per. 40 sq.ft. collector area), Solar Zone 4 - Winter Peaking</t>
  </si>
  <si>
    <t>Solar Residential Water Heater (per. 40 sq.ft. collector area), Solar Zone 5 - Winter Peaking</t>
  </si>
  <si>
    <t>Solar DHW</t>
  </si>
  <si>
    <t>Solar PV</t>
  </si>
  <si>
    <t>Customer-side Solar PV (1 KW System), Solar Zone 1, Winter peak load area</t>
  </si>
  <si>
    <t>Customer-side Solar PV (1 KW System), Solar Zone 2, Winter peak load area</t>
  </si>
  <si>
    <t>Customer-side Solar PV (1 KW System), Solar Zone 3, Winter peak load area</t>
  </si>
  <si>
    <t>Customer-side Solar PV (1 KW System), Solar Zone 4, Winter peak load area</t>
  </si>
  <si>
    <t>Customer-side Solar PV (1 KW System), Solar Zone 5, Winter peak load area</t>
  </si>
  <si>
    <t>Baseline Market Saturation of Measure</t>
  </si>
  <si>
    <t>Remaining Technical Potential (aMW)</t>
  </si>
  <si>
    <t>CFLs</t>
  </si>
  <si>
    <t>Baseline Savings Potential (aMW)</t>
  </si>
  <si>
    <t>Total Market Saturation of Measure in 2025</t>
  </si>
  <si>
    <t>Refrigerators</t>
  </si>
  <si>
    <t>DHW-Heat Recovery</t>
  </si>
  <si>
    <t>B/C Ratiio (TRC)</t>
  </si>
  <si>
    <t>B/C Ratiio (Power System)</t>
  </si>
  <si>
    <t>Totals</t>
  </si>
  <si>
    <t>Ratio of &lt;40 mills/kWh potential to Potential w/Power System Benefit Cost Ratio &gt; 1.0</t>
  </si>
  <si>
    <t>Ratio of &lt;40 mills/kWh potential to Potential w/TRC Benefit Cost Ratio &gt; 1.0</t>
  </si>
  <si>
    <t>Total Units In or Added and/or Replaced - 2001 - 2025</t>
  </si>
  <si>
    <t>Energy Star CFL  Weighted Average - Whole House Savings</t>
  </si>
  <si>
    <t>Energy Star Dishwasher (EF58) - PNW DHW Fuel Average</t>
  </si>
  <si>
    <t>Energy Star Dishwasher (EF68) - PNW DHW Fuel Average</t>
  </si>
  <si>
    <t>Energy Star Dishwasher (EF76) - PNW DHW Fuel Average</t>
  </si>
  <si>
    <t>Energy Star Dishwasher (EF85) - PNW DHW Fuel Average</t>
  </si>
  <si>
    <t>Energy Star Window Air Conditioner - Cooling Zone PNW Average 9000 Btu/hr</t>
  </si>
  <si>
    <t>Energy Star Clothes Washer (MEF 1.27) - Weighted Average DHW &amp; Dryer</t>
  </si>
  <si>
    <t>Energy Star Clothes Washer (MEF 2.2) - Weighted Average DHW &amp; Dryer</t>
  </si>
  <si>
    <t>Energy Star Refrigerator with Side-by-Side Model - No Ice</t>
  </si>
  <si>
    <t>Energy Star Refrigerator with Bottom Freezer - No Ice</t>
  </si>
  <si>
    <t>Energy Star Refrigerator with Top Freezer - Ice</t>
  </si>
  <si>
    <t>Energy Star Refrigerator with Top Freezer - No Ice</t>
  </si>
  <si>
    <t>Energy Star Refrigerator with Side-by-Side Model - Ice</t>
  </si>
  <si>
    <t>EF- 0.93 Domestic Water Heater w/50 gallon rated capacity and minimum 10 year warranty</t>
  </si>
  <si>
    <t>EF- 0.95 Domestic Water Heater w/50 gallon rated capacity and minimum 10 year warranty</t>
  </si>
  <si>
    <t>EF- 2.3 Domestic Heat Pump Water Heater w/50 gallon rated capacity and minimum 20 year warranty</t>
  </si>
  <si>
    <t>Gravity Film Heat Exchanger in New MultiFamily Construction, DHW &amp; Shower Preheat, Electric Resistance</t>
  </si>
  <si>
    <t>Gravity Film Heat Exchanger in New Single Family Construction, DHW &amp; Shower Preheat, Electric Resistance</t>
  </si>
  <si>
    <t>Gravity Film Heat Exchanger in New MultiFamily Construction, DHW Preheat, Electric Resistance</t>
  </si>
  <si>
    <t>Gravity Film Heat Exchanger Retrofit in Existing Single Family Residence, DHW &amp; Shower Preheat, Electric Resistance</t>
  </si>
  <si>
    <t>Gravity Film Heat Exchanger in New MultiFamily Construction, Shower Preheat, Electric Resistance</t>
  </si>
  <si>
    <t>Gravity Film Heat Exchanger in New Single Family Construction, DHW Preheat, Electric Resistance</t>
  </si>
  <si>
    <t>Gravity Film Heat Exchanger Retrofit in Existing Single Family Residence, DHW Preheat, Electric Resistance</t>
  </si>
  <si>
    <t>Gravity Film Heat Exchanger in New Single Family Construction, Shower Preheat, Electric Resistance</t>
  </si>
  <si>
    <t>Gravity Film Heat Exchanger Retrofit in Existing Single Family Residence, Shower Preheat, Electric Resistance</t>
  </si>
  <si>
    <t>Economic Potential w/B/C Ratio Above 1.0 (aMW) - Power System</t>
  </si>
  <si>
    <t>Economic Potential w/B/C Ratiio Above 1.0 (aMW) - TRC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</si>
</sst>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0_);_(* \(#,##0.0\);_(* &quot;-&quot;??_);_(@_)"/>
    <numFmt numFmtId="167" formatCode="_(* #,##0_);_(* \(#,##0\);_(* &quot;-&quot;??_);_(@_)"/>
    <numFmt numFmtId="168" formatCode="00000"/>
    <numFmt numFmtId="169" formatCode="0.000"/>
    <numFmt numFmtId="170" formatCode="0.0%"/>
    <numFmt numFmtId="171" formatCode="0.0000000"/>
    <numFmt numFmtId="172" formatCode="0.000000"/>
    <numFmt numFmtId="173" formatCode="0.00000"/>
    <numFmt numFmtId="174" formatCode="0.0000"/>
  </numFmts>
  <fonts count="15">
    <font>
      <sz val="10"/>
      <name val="Arial"/>
      <family val="0"/>
    </font>
    <font>
      <u val="single"/>
      <sz val="10"/>
      <color indexed="12"/>
      <name val="Arial"/>
      <family val="0"/>
    </font>
    <font>
      <sz val="12"/>
      <name val="Arial"/>
      <family val="0"/>
    </font>
    <font>
      <b/>
      <sz val="10"/>
      <name val="Arial"/>
      <family val="2"/>
    </font>
    <font>
      <sz val="6"/>
      <name val="Tahoma"/>
      <family val="0"/>
    </font>
    <font>
      <b/>
      <sz val="8"/>
      <name val="Arial"/>
      <family val="2"/>
    </font>
    <font>
      <sz val="8"/>
      <name val="Arial"/>
      <family val="0"/>
    </font>
    <font>
      <b/>
      <sz val="11"/>
      <name val="Arial"/>
      <family val="2"/>
    </font>
    <font>
      <b/>
      <sz val="8"/>
      <name val="Tahoma"/>
      <family val="0"/>
    </font>
    <font>
      <sz val="8"/>
      <name val="Tahoma"/>
      <family val="0"/>
    </font>
    <font>
      <b/>
      <sz val="10"/>
      <name val="Tahoma"/>
      <family val="2"/>
    </font>
    <font>
      <sz val="10"/>
      <name val="Tahoma"/>
      <family val="2"/>
    </font>
    <font>
      <b/>
      <sz val="10.75"/>
      <name val="Arial"/>
      <family val="2"/>
    </font>
    <font>
      <b/>
      <sz val="11.5"/>
      <name val="Arial"/>
      <family val="2"/>
    </font>
    <font>
      <b/>
      <sz val="14"/>
      <color indexed="8"/>
      <name val="Arial"/>
      <family val="2"/>
    </font>
  </fonts>
  <fills count="7">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s>
  <borders count="36">
    <border>
      <left/>
      <right/>
      <top/>
      <bottom/>
      <diagonal/>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medium"/>
      <top style="medium"/>
      <bottom style="thin"/>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01">
    <xf numFmtId="0" fontId="0" fillId="0" borderId="0" xfId="0" applyAlignment="1">
      <alignment/>
    </xf>
    <xf numFmtId="0" fontId="0" fillId="0" borderId="0" xfId="22" applyFont="1">
      <alignment/>
      <protection/>
    </xf>
    <xf numFmtId="0" fontId="3" fillId="0" borderId="0" xfId="22" applyFont="1">
      <alignment/>
      <protection/>
    </xf>
    <xf numFmtId="1" fontId="0" fillId="0" borderId="0" xfId="0" applyNumberFormat="1" applyAlignment="1">
      <alignment/>
    </xf>
    <xf numFmtId="165" fontId="0" fillId="0" borderId="0" xfId="17" applyNumberFormat="1" applyAlignment="1">
      <alignment/>
    </xf>
    <xf numFmtId="164" fontId="0" fillId="0" borderId="0" xfId="0" applyNumberFormat="1" applyAlignment="1">
      <alignment/>
    </xf>
    <xf numFmtId="0" fontId="3" fillId="0" borderId="1" xfId="22" applyFont="1" applyBorder="1">
      <alignment/>
      <protection/>
    </xf>
    <xf numFmtId="0" fontId="3" fillId="3" borderId="2" xfId="22" applyFont="1" applyFill="1" applyBorder="1" applyAlignment="1">
      <alignment wrapText="1"/>
      <protection/>
    </xf>
    <xf numFmtId="0" fontId="3" fillId="3" borderId="3" xfId="22" applyFont="1" applyFill="1" applyBorder="1" applyAlignment="1">
      <alignment wrapText="1"/>
      <protection/>
    </xf>
    <xf numFmtId="0" fontId="3" fillId="0" borderId="0" xfId="22" applyFont="1" applyAlignment="1">
      <alignment wrapText="1"/>
      <protection/>
    </xf>
    <xf numFmtId="167" fontId="0" fillId="0" borderId="4" xfId="15" applyNumberFormat="1" applyFont="1" applyBorder="1" applyAlignment="1">
      <alignment/>
    </xf>
    <xf numFmtId="167" fontId="0" fillId="0" borderId="4" xfId="22" applyNumberFormat="1" applyFont="1" applyBorder="1">
      <alignment/>
      <protection/>
    </xf>
    <xf numFmtId="1" fontId="0" fillId="0" borderId="4" xfId="22" applyNumberFormat="1" applyFont="1" applyBorder="1">
      <alignment/>
      <protection/>
    </xf>
    <xf numFmtId="166" fontId="0" fillId="0" borderId="0" xfId="22" applyNumberFormat="1" applyFont="1">
      <alignment/>
      <protection/>
    </xf>
    <xf numFmtId="9" fontId="0" fillId="0" borderId="0" xfId="23" applyFont="1" applyAlignment="1">
      <alignment/>
    </xf>
    <xf numFmtId="1" fontId="0" fillId="0" borderId="0" xfId="22" applyNumberFormat="1" applyFont="1">
      <alignment/>
      <protection/>
    </xf>
    <xf numFmtId="168" fontId="5" fillId="0" borderId="5" xfId="0" applyNumberFormat="1" applyFont="1" applyBorder="1" applyAlignment="1">
      <alignment horizontal="left" vertical="top" wrapText="1"/>
    </xf>
    <xf numFmtId="168" fontId="6" fillId="0" borderId="6" xfId="0" applyNumberFormat="1" applyFont="1" applyBorder="1" applyAlignment="1">
      <alignment horizontal="left" vertical="top" wrapText="1"/>
    </xf>
    <xf numFmtId="165" fontId="6" fillId="0" borderId="6" xfId="17" applyNumberFormat="1" applyFont="1" applyBorder="1" applyAlignment="1">
      <alignment horizontal="center" vertical="top" wrapText="1"/>
    </xf>
    <xf numFmtId="1" fontId="6" fillId="0" borderId="6" xfId="0" applyNumberFormat="1" applyFont="1" applyBorder="1" applyAlignment="1">
      <alignment horizontal="center" vertical="top" wrapText="1"/>
    </xf>
    <xf numFmtId="167" fontId="6" fillId="0" borderId="6" xfId="15" applyNumberFormat="1" applyFont="1" applyBorder="1" applyAlignment="1">
      <alignment horizontal="center" vertical="top" wrapText="1"/>
    </xf>
    <xf numFmtId="2" fontId="6" fillId="0" borderId="6" xfId="0" applyNumberFormat="1" applyFont="1" applyBorder="1" applyAlignment="1">
      <alignment horizontal="center" vertical="top" wrapText="1"/>
    </xf>
    <xf numFmtId="164" fontId="6" fillId="0" borderId="6" xfId="0" applyNumberFormat="1" applyFont="1" applyBorder="1" applyAlignment="1">
      <alignment horizontal="center" vertical="top" wrapText="1"/>
    </xf>
    <xf numFmtId="44" fontId="6" fillId="0" borderId="6" xfId="17" applyNumberFormat="1" applyFont="1" applyBorder="1" applyAlignment="1">
      <alignment horizontal="left" vertical="top" wrapText="1"/>
    </xf>
    <xf numFmtId="44" fontId="6" fillId="0" borderId="6" xfId="17"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wrapText="1"/>
    </xf>
    <xf numFmtId="0" fontId="5" fillId="4" borderId="7" xfId="0" applyFont="1" applyFill="1" applyBorder="1" applyAlignment="1">
      <alignment horizontal="left" wrapText="1"/>
    </xf>
    <xf numFmtId="0" fontId="5" fillId="4" borderId="8" xfId="0" applyFont="1" applyFill="1" applyBorder="1" applyAlignment="1">
      <alignment horizontal="left" wrapText="1"/>
    </xf>
    <xf numFmtId="0" fontId="5" fillId="4" borderId="9" xfId="0" applyFont="1" applyFill="1" applyBorder="1" applyAlignment="1">
      <alignment horizontal="left" wrapText="1"/>
    </xf>
    <xf numFmtId="0" fontId="7" fillId="4" borderId="10" xfId="0" applyFont="1" applyFill="1" applyBorder="1" applyAlignment="1">
      <alignment horizontal="center" wrapText="1"/>
    </xf>
    <xf numFmtId="0" fontId="0" fillId="0" borderId="0" xfId="22" applyFont="1" applyAlignment="1">
      <alignment horizontal="left"/>
      <protection/>
    </xf>
    <xf numFmtId="1" fontId="6" fillId="0" borderId="6" xfId="0" applyNumberFormat="1" applyFont="1" applyBorder="1" applyAlignment="1">
      <alignment horizontal="left" vertical="top" wrapText="1"/>
    </xf>
    <xf numFmtId="0" fontId="3" fillId="3" borderId="2" xfId="22" applyFont="1" applyFill="1" applyBorder="1" applyAlignment="1">
      <alignment horizontal="left" wrapText="1"/>
      <protection/>
    </xf>
    <xf numFmtId="0" fontId="0" fillId="0" borderId="4" xfId="22" applyFont="1" applyBorder="1" applyAlignment="1">
      <alignment horizontal="left"/>
      <protection/>
    </xf>
    <xf numFmtId="0" fontId="6" fillId="0" borderId="4" xfId="0" applyFont="1" applyBorder="1" applyAlignment="1">
      <alignment vertical="top" wrapText="1"/>
    </xf>
    <xf numFmtId="168" fontId="5" fillId="0" borderId="0" xfId="0" applyNumberFormat="1" applyFont="1" applyBorder="1" applyAlignment="1">
      <alignment horizontal="left" vertical="top" wrapText="1"/>
    </xf>
    <xf numFmtId="1" fontId="0" fillId="0" borderId="0" xfId="22" applyNumberFormat="1" applyFont="1" applyBorder="1">
      <alignment/>
      <protection/>
    </xf>
    <xf numFmtId="167" fontId="0" fillId="0" borderId="0" xfId="15" applyNumberFormat="1" applyFont="1" applyBorder="1" applyAlignment="1">
      <alignment/>
    </xf>
    <xf numFmtId="9" fontId="0" fillId="0" borderId="4" xfId="23" applyFont="1" applyBorder="1" applyAlignment="1">
      <alignment/>
    </xf>
    <xf numFmtId="168" fontId="5" fillId="0" borderId="11" xfId="0" applyNumberFormat="1" applyFont="1" applyBorder="1" applyAlignment="1">
      <alignment horizontal="left" vertical="top" wrapText="1"/>
    </xf>
    <xf numFmtId="167" fontId="0" fillId="0" borderId="5" xfId="15" applyNumberFormat="1" applyFont="1" applyBorder="1" applyAlignment="1">
      <alignment/>
    </xf>
    <xf numFmtId="9" fontId="0" fillId="0" borderId="5" xfId="23" applyFont="1" applyBorder="1" applyAlignment="1">
      <alignment/>
    </xf>
    <xf numFmtId="167" fontId="0" fillId="0" borderId="5" xfId="22" applyNumberFormat="1" applyFont="1" applyBorder="1">
      <alignment/>
      <protection/>
    </xf>
    <xf numFmtId="1" fontId="0" fillId="0" borderId="5" xfId="22" applyNumberFormat="1" applyFont="1" applyBorder="1">
      <alignment/>
      <protection/>
    </xf>
    <xf numFmtId="0" fontId="3" fillId="3" borderId="7" xfId="22" applyFont="1" applyFill="1" applyBorder="1">
      <alignment/>
      <protection/>
    </xf>
    <xf numFmtId="0" fontId="3" fillId="3" borderId="12" xfId="22" applyFont="1" applyFill="1" applyBorder="1" applyAlignment="1">
      <alignment wrapText="1"/>
      <protection/>
    </xf>
    <xf numFmtId="0" fontId="3" fillId="3" borderId="13" xfId="22" applyFont="1" applyFill="1" applyBorder="1" applyAlignment="1">
      <alignment wrapText="1"/>
      <protection/>
    </xf>
    <xf numFmtId="0" fontId="0" fillId="0" borderId="4" xfId="22" applyFont="1" applyBorder="1">
      <alignment/>
      <protection/>
    </xf>
    <xf numFmtId="167" fontId="0" fillId="0" borderId="14" xfId="22" applyNumberFormat="1" applyFont="1" applyBorder="1">
      <alignment/>
      <protection/>
    </xf>
    <xf numFmtId="9" fontId="0" fillId="0" borderId="14" xfId="23" applyFont="1" applyBorder="1" applyAlignment="1">
      <alignment/>
    </xf>
    <xf numFmtId="1" fontId="0" fillId="0" borderId="14" xfId="22" applyNumberFormat="1" applyFont="1" applyBorder="1">
      <alignment/>
      <protection/>
    </xf>
    <xf numFmtId="0" fontId="3" fillId="3" borderId="15" xfId="22" applyFont="1" applyFill="1" applyBorder="1" applyAlignment="1">
      <alignment horizontal="left" wrapText="1"/>
      <protection/>
    </xf>
    <xf numFmtId="0" fontId="0" fillId="0" borderId="16" xfId="22" applyFont="1" applyBorder="1" applyAlignment="1">
      <alignment horizontal="left"/>
      <protection/>
    </xf>
    <xf numFmtId="0" fontId="0" fillId="0" borderId="17" xfId="22" applyFont="1" applyBorder="1" applyAlignment="1">
      <alignment horizontal="left"/>
      <protection/>
    </xf>
    <xf numFmtId="0" fontId="0" fillId="0" borderId="14" xfId="22" applyFont="1" applyBorder="1" applyAlignment="1">
      <alignment horizontal="left"/>
      <protection/>
    </xf>
    <xf numFmtId="1" fontId="0" fillId="0" borderId="1" xfId="22" applyNumberFormat="1" applyFont="1" applyBorder="1">
      <alignment/>
      <protection/>
    </xf>
    <xf numFmtId="0" fontId="0" fillId="5" borderId="18" xfId="22" applyFont="1" applyFill="1" applyBorder="1" applyAlignment="1">
      <alignment horizontal="left"/>
      <protection/>
    </xf>
    <xf numFmtId="9" fontId="0" fillId="0" borderId="5" xfId="23" applyFont="1" applyFill="1" applyBorder="1" applyAlignment="1">
      <alignment/>
    </xf>
    <xf numFmtId="9" fontId="0" fillId="0" borderId="4" xfId="23" applyFont="1" applyFill="1" applyBorder="1" applyAlignment="1">
      <alignment/>
    </xf>
    <xf numFmtId="9" fontId="0" fillId="0" borderId="14" xfId="23" applyFont="1" applyFill="1" applyBorder="1" applyAlignment="1">
      <alignment/>
    </xf>
    <xf numFmtId="170" fontId="0" fillId="0" borderId="4" xfId="23" applyNumberFormat="1" applyFont="1" applyFill="1" applyBorder="1" applyAlignment="1">
      <alignment/>
    </xf>
    <xf numFmtId="0" fontId="3" fillId="3" borderId="19" xfId="22" applyFont="1" applyFill="1" applyBorder="1" applyAlignment="1">
      <alignment horizontal="left" wrapText="1"/>
      <protection/>
    </xf>
    <xf numFmtId="1" fontId="0" fillId="0" borderId="20" xfId="22" applyNumberFormat="1" applyFont="1" applyBorder="1" applyAlignment="1">
      <alignment horizontal="left"/>
      <protection/>
    </xf>
    <xf numFmtId="1" fontId="0" fillId="0" borderId="21" xfId="22" applyNumberFormat="1" applyFont="1" applyBorder="1" applyAlignment="1">
      <alignment horizontal="left"/>
      <protection/>
    </xf>
    <xf numFmtId="167" fontId="0" fillId="5" borderId="22" xfId="22" applyNumberFormat="1" applyFont="1" applyFill="1" applyBorder="1">
      <alignment/>
      <protection/>
    </xf>
    <xf numFmtId="167" fontId="0" fillId="0" borderId="23" xfId="15" applyNumberFormat="1" applyFont="1" applyBorder="1" applyAlignment="1">
      <alignment/>
    </xf>
    <xf numFmtId="167" fontId="0" fillId="0" borderId="24" xfId="22" applyNumberFormat="1" applyFont="1" applyBorder="1">
      <alignment/>
      <protection/>
    </xf>
    <xf numFmtId="1" fontId="0" fillId="0" borderId="24" xfId="22" applyNumberFormat="1" applyFont="1" applyBorder="1">
      <alignment/>
      <protection/>
    </xf>
    <xf numFmtId="167" fontId="0" fillId="0" borderId="25" xfId="15" applyNumberFormat="1" applyFont="1" applyBorder="1" applyAlignment="1">
      <alignment/>
    </xf>
    <xf numFmtId="167" fontId="0" fillId="0" borderId="26" xfId="15" applyNumberFormat="1" applyFont="1" applyBorder="1" applyAlignment="1">
      <alignment/>
    </xf>
    <xf numFmtId="167" fontId="3" fillId="6" borderId="4" xfId="15" applyNumberFormat="1" applyFont="1" applyFill="1" applyBorder="1" applyAlignment="1">
      <alignment wrapText="1"/>
    </xf>
    <xf numFmtId="167" fontId="3" fillId="6" borderId="4" xfId="15" applyNumberFormat="1" applyFont="1" applyFill="1" applyBorder="1" applyAlignment="1">
      <alignment/>
    </xf>
    <xf numFmtId="167" fontId="3" fillId="0" borderId="4" xfId="15" applyNumberFormat="1" applyFont="1" applyBorder="1" applyAlignment="1">
      <alignment/>
    </xf>
    <xf numFmtId="9" fontId="0" fillId="4" borderId="18" xfId="23" applyFont="1" applyFill="1" applyBorder="1" applyAlignment="1">
      <alignment horizontal="center"/>
    </xf>
    <xf numFmtId="2" fontId="0" fillId="0" borderId="27" xfId="22" applyNumberFormat="1" applyFont="1" applyBorder="1">
      <alignment/>
      <protection/>
    </xf>
    <xf numFmtId="0" fontId="3" fillId="3" borderId="18" xfId="22" applyFont="1" applyFill="1" applyBorder="1" applyAlignment="1">
      <alignment wrapText="1"/>
      <protection/>
    </xf>
    <xf numFmtId="167" fontId="0" fillId="0" borderId="28" xfId="15" applyNumberFormat="1" applyFont="1" applyBorder="1" applyAlignment="1">
      <alignment/>
    </xf>
    <xf numFmtId="167" fontId="0" fillId="0" borderId="22" xfId="15" applyNumberFormat="1" applyFont="1" applyBorder="1" applyAlignment="1">
      <alignment/>
    </xf>
    <xf numFmtId="167" fontId="3" fillId="0" borderId="4" xfId="15" applyNumberFormat="1" applyFont="1" applyFill="1" applyBorder="1" applyAlignment="1">
      <alignment wrapText="1"/>
    </xf>
    <xf numFmtId="167" fontId="3" fillId="0" borderId="4" xfId="15" applyNumberFormat="1" applyFont="1" applyFill="1" applyBorder="1" applyAlignment="1">
      <alignment/>
    </xf>
    <xf numFmtId="43" fontId="0" fillId="0" borderId="26" xfId="22" applyNumberFormat="1" applyFont="1" applyBorder="1">
      <alignment/>
      <protection/>
    </xf>
    <xf numFmtId="2" fontId="0" fillId="0" borderId="29" xfId="22" applyNumberFormat="1" applyFont="1" applyBorder="1">
      <alignment/>
      <protection/>
    </xf>
    <xf numFmtId="43" fontId="0" fillId="0" borderId="30" xfId="22" applyNumberFormat="1" applyFont="1" applyBorder="1">
      <alignment/>
      <protection/>
    </xf>
    <xf numFmtId="9" fontId="0" fillId="5" borderId="18" xfId="23" applyFont="1" applyFill="1" applyBorder="1" applyAlignment="1">
      <alignment horizontal="center"/>
    </xf>
    <xf numFmtId="167" fontId="0" fillId="0" borderId="30" xfId="15" applyNumberFormat="1" applyFont="1" applyBorder="1" applyAlignment="1">
      <alignment/>
    </xf>
    <xf numFmtId="0" fontId="14" fillId="3" borderId="31" xfId="0" applyFont="1" applyFill="1" applyBorder="1" applyAlignment="1">
      <alignment horizontal="center" wrapText="1"/>
    </xf>
    <xf numFmtId="0" fontId="14" fillId="3" borderId="9" xfId="0" applyFont="1" applyFill="1" applyBorder="1" applyAlignment="1">
      <alignment horizontal="center" wrapText="1"/>
    </xf>
    <xf numFmtId="0" fontId="14" fillId="3" borderId="32" xfId="0" applyFont="1" applyFill="1" applyBorder="1" applyAlignment="1">
      <alignment horizontal="center" wrapText="1"/>
    </xf>
    <xf numFmtId="1" fontId="6" fillId="0" borderId="4" xfId="0" applyNumberFormat="1" applyFont="1" applyBorder="1" applyAlignment="1">
      <alignment wrapText="1"/>
    </xf>
    <xf numFmtId="168" fontId="5" fillId="0" borderId="15" xfId="0" applyNumberFormat="1" applyFont="1" applyBorder="1" applyAlignment="1">
      <alignment horizontal="left" vertical="top" wrapText="1"/>
    </xf>
    <xf numFmtId="167" fontId="0" fillId="0" borderId="2" xfId="15" applyNumberFormat="1" applyFont="1" applyBorder="1" applyAlignment="1">
      <alignment/>
    </xf>
    <xf numFmtId="9" fontId="0" fillId="0" borderId="2" xfId="23" applyNumberFormat="1" applyFont="1" applyFill="1" applyBorder="1" applyAlignment="1">
      <alignment/>
    </xf>
    <xf numFmtId="9" fontId="0" fillId="0" borderId="2" xfId="23" applyFont="1" applyBorder="1" applyAlignment="1">
      <alignment/>
    </xf>
    <xf numFmtId="167" fontId="0" fillId="0" borderId="2" xfId="22" applyNumberFormat="1" applyFont="1" applyBorder="1">
      <alignment/>
      <protection/>
    </xf>
    <xf numFmtId="1" fontId="0" fillId="0" borderId="2" xfId="22" applyNumberFormat="1" applyFont="1" applyBorder="1">
      <alignment/>
      <protection/>
    </xf>
    <xf numFmtId="2" fontId="0" fillId="0" borderId="33" xfId="22" applyNumberFormat="1" applyFont="1" applyBorder="1">
      <alignment/>
      <protection/>
    </xf>
    <xf numFmtId="43" fontId="0" fillId="0" borderId="3" xfId="22" applyNumberFormat="1" applyFont="1" applyBorder="1">
      <alignment/>
      <protection/>
    </xf>
    <xf numFmtId="167" fontId="0" fillId="0" borderId="34" xfId="15" applyNumberFormat="1" applyFont="1" applyBorder="1" applyAlignment="1">
      <alignment/>
    </xf>
    <xf numFmtId="167" fontId="0" fillId="0" borderId="3" xfId="15" applyNumberFormat="1" applyFont="1" applyBorder="1" applyAlignment="1">
      <alignment/>
    </xf>
    <xf numFmtId="168" fontId="5" fillId="0" borderId="35" xfId="0" applyNumberFormat="1" applyFont="1" applyBorder="1" applyAlignment="1">
      <alignment horizontal="left" vertical="top" wrapText="1"/>
    </xf>
  </cellXfs>
  <cellStyles count="10">
    <cellStyle name="Normal" xfId="0"/>
    <cellStyle name="Comma" xfId="15"/>
    <cellStyle name="Comma [0]" xfId="16"/>
    <cellStyle name="Currency" xfId="17"/>
    <cellStyle name="Currency [0]" xfId="18"/>
    <cellStyle name="Data Field" xfId="19"/>
    <cellStyle name="Data Name" xfId="20"/>
    <cellStyle name="Hyperlink" xfId="21"/>
    <cellStyle name="Normal_MTRESAPPLPO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Residential Lighting, Appliance &amp; DHW Supply Curve
Technical Potential in 2025</a:t>
            </a:r>
          </a:p>
        </c:rich>
      </c:tx>
      <c:layout/>
      <c:spPr>
        <a:noFill/>
        <a:ln>
          <a:noFill/>
        </a:ln>
      </c:spPr>
    </c:title>
    <c:plotArea>
      <c:layout>
        <c:manualLayout>
          <c:xMode val="edge"/>
          <c:yMode val="edge"/>
          <c:x val="0.05825"/>
          <c:y val="0.1125"/>
          <c:w val="0.9195"/>
          <c:h val="0.80975"/>
        </c:manualLayout>
      </c:layout>
      <c:lineChart>
        <c:grouping val="standard"/>
        <c:varyColors val="0"/>
        <c:ser>
          <c:idx val="4"/>
          <c:order val="0"/>
          <c:tx>
            <c:strRef>
              <c:f>'Light Appl and DHW Supply Curve'!$K$81</c:f>
              <c:strCache>
                <c:ptCount val="1"/>
                <c:pt idx="0">
                  <c:v>Total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800080"/>
                </a:solidFill>
              </a:ln>
            </c:spPr>
          </c:marker>
          <c:cat>
            <c:strRef>
              <c:f>'Light Appl and DHW Supply Curve'!$A$82:$A$92</c:f>
              <c:strCache>
                <c:ptCount val="11"/>
                <c:pt idx="0">
                  <c:v>&lt;10</c:v>
                </c:pt>
                <c:pt idx="1">
                  <c:v>&lt;20</c:v>
                </c:pt>
                <c:pt idx="2">
                  <c:v>&lt;30</c:v>
                </c:pt>
                <c:pt idx="3">
                  <c:v>&lt;40</c:v>
                </c:pt>
                <c:pt idx="4">
                  <c:v>&lt;50</c:v>
                </c:pt>
                <c:pt idx="5">
                  <c:v>&lt;60</c:v>
                </c:pt>
                <c:pt idx="6">
                  <c:v>&lt;70</c:v>
                </c:pt>
                <c:pt idx="7">
                  <c:v>&lt;80</c:v>
                </c:pt>
                <c:pt idx="8">
                  <c:v>&lt;90</c:v>
                </c:pt>
                <c:pt idx="9">
                  <c:v>&lt;100</c:v>
                </c:pt>
                <c:pt idx="10">
                  <c:v>&gt;100</c:v>
                </c:pt>
              </c:strCache>
            </c:strRef>
          </c:cat>
          <c:val>
            <c:numRef>
              <c:f>'Light Appl and DHW Supply Curve'!$K$82:$K$92</c:f>
              <c:numCache>
                <c:ptCount val="11"/>
                <c:pt idx="0">
                  <c:v>0</c:v>
                </c:pt>
                <c:pt idx="1">
                  <c:v>745.734260054086</c:v>
                </c:pt>
                <c:pt idx="2">
                  <c:v>805.4584557305776</c:v>
                </c:pt>
                <c:pt idx="3">
                  <c:v>845.1117462055496</c:v>
                </c:pt>
                <c:pt idx="4">
                  <c:v>859.2227020881732</c:v>
                </c:pt>
                <c:pt idx="5">
                  <c:v>1313.5753635672017</c:v>
                </c:pt>
                <c:pt idx="6">
                  <c:v>1543.5031636507522</c:v>
                </c:pt>
                <c:pt idx="7">
                  <c:v>1543.5031636507522</c:v>
                </c:pt>
                <c:pt idx="8">
                  <c:v>1543.5031636507522</c:v>
                </c:pt>
                <c:pt idx="9">
                  <c:v>1555.327322140234</c:v>
                </c:pt>
                <c:pt idx="10">
                  <c:v>2030.745935358045</c:v>
                </c:pt>
              </c:numCache>
            </c:numRef>
          </c:val>
          <c:smooth val="0"/>
        </c:ser>
        <c:marker val="1"/>
        <c:axId val="53375380"/>
        <c:axId val="10616373"/>
      </c:lineChart>
      <c:catAx>
        <c:axId val="53375380"/>
        <c:scaling>
          <c:orientation val="minMax"/>
        </c:scaling>
        <c:axPos val="b"/>
        <c:title>
          <c:tx>
            <c:rich>
              <a:bodyPr vert="horz" rot="0" anchor="ctr"/>
              <a:lstStyle/>
              <a:p>
                <a:pPr algn="ctr">
                  <a:defRPr/>
                </a:pPr>
                <a:r>
                  <a:rPr lang="en-US" cap="none" sz="1150" b="1" i="0" u="none" baseline="0">
                    <a:latin typeface="Arial"/>
                    <a:ea typeface="Arial"/>
                    <a:cs typeface="Arial"/>
                  </a:rPr>
                  <a:t>Levelized Cost (2000$ Mills/kWh)</a:t>
                </a:r>
              </a:p>
            </c:rich>
          </c:tx>
          <c:layout/>
          <c:overlay val="0"/>
          <c:spPr>
            <a:noFill/>
            <a:ln>
              <a:noFill/>
            </a:ln>
          </c:spPr>
        </c:title>
        <c:delete val="0"/>
        <c:numFmt formatCode="General" sourceLinked="1"/>
        <c:majorTickMark val="out"/>
        <c:minorTickMark val="none"/>
        <c:tickLblPos val="nextTo"/>
        <c:crossAx val="10616373"/>
        <c:crosses val="autoZero"/>
        <c:auto val="1"/>
        <c:lblOffset val="100"/>
        <c:noMultiLvlLbl val="0"/>
      </c:catAx>
      <c:valAx>
        <c:axId val="10616373"/>
        <c:scaling>
          <c:orientation val="minMax"/>
        </c:scaling>
        <c:axPos val="l"/>
        <c:title>
          <c:tx>
            <c:rich>
              <a:bodyPr vert="horz" rot="-5400000" anchor="ctr"/>
              <a:lstStyle/>
              <a:p>
                <a:pPr algn="ctr">
                  <a:defRPr/>
                </a:pPr>
                <a:r>
                  <a:rPr lang="en-US"/>
                  <a:t>Resource Potential (aMW)</a:t>
                </a:r>
              </a:p>
            </c:rich>
          </c:tx>
          <c:layout/>
          <c:overlay val="0"/>
          <c:spPr>
            <a:noFill/>
            <a:ln>
              <a:noFill/>
            </a:ln>
          </c:spPr>
        </c:title>
        <c:majorGridlines/>
        <c:delete val="0"/>
        <c:numFmt formatCode="General" sourceLinked="1"/>
        <c:majorTickMark val="out"/>
        <c:minorTickMark val="none"/>
        <c:tickLblPos val="nextTo"/>
        <c:crossAx val="53375380"/>
        <c:crossesAt val="1"/>
        <c:crossBetween val="midCat"/>
        <c:dispUnits/>
      </c:valAx>
      <c:spPr>
        <a:noFill/>
        <a:ln w="12700">
          <a:solidFill/>
        </a:ln>
      </c:spPr>
    </c:plotArea>
    <c:plotVisOnly val="1"/>
    <c:dispBlanksAs val="gap"/>
    <c:showDLblsOverMax val="0"/>
  </c:chart>
  <c:txPr>
    <a:bodyPr vert="horz" rot="0"/>
    <a:lstStyle/>
    <a:p>
      <a:pPr>
        <a:defRPr lang="en-US" cap="none" sz="1075"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95</xdr:row>
      <xdr:rowOff>47625</xdr:rowOff>
    </xdr:from>
    <xdr:to>
      <xdr:col>1</xdr:col>
      <xdr:colOff>1933575</xdr:colOff>
      <xdr:row>124</xdr:row>
      <xdr:rowOff>104775</xdr:rowOff>
    </xdr:to>
    <xdr:graphicFrame>
      <xdr:nvGraphicFramePr>
        <xdr:cNvPr id="1" name="Chart 2"/>
        <xdr:cNvGraphicFramePr/>
      </xdr:nvGraphicFramePr>
      <xdr:xfrm>
        <a:off x="0" y="36128325"/>
        <a:ext cx="8362950" cy="4752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StarDISHWASHE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E\New%20Plan\Residential%20Resource%20Assessment\PNWPop&amp;HousingDat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EStarRefigerator.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DHWHeatRecove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rRoomA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rWASHERR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CO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DHW.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olarDH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New%20Plan\Residential%20Resource%20Assessment\SolarPV.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EStarCFLBulb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asureTable"/>
      <sheetName val="ProData"/>
      <sheetName val="REDW"/>
      <sheetName val="Engineering Assumptions"/>
      <sheetName val="OR Tax Credit Retail Price Data"/>
      <sheetName val="WasteWater System Savings"/>
      <sheetName val="Lookup Table"/>
    </sheetNames>
    <sheetDataSet>
      <sheetData sheetId="0">
        <row r="4">
          <cell r="A4" t="str">
            <v>Energy Star Dishwasher (EF58) - Gas DHW</v>
          </cell>
          <cell r="B4" t="str">
            <v>Manufacturer, Dealer or Consumer Rebate </v>
          </cell>
          <cell r="C4" t="str">
            <v>Single Family Residence w/Gas Water Heat</v>
          </cell>
          <cell r="D4" t="str">
            <v>Regionwide</v>
          </cell>
          <cell r="E4">
            <v>5</v>
          </cell>
          <cell r="F4">
            <v>0</v>
          </cell>
          <cell r="G4">
            <v>0</v>
          </cell>
          <cell r="H4">
            <v>9</v>
          </cell>
          <cell r="I4" t="str">
            <v>Deemed if water heating source is documented</v>
          </cell>
          <cell r="J4">
            <v>1.734539619985886</v>
          </cell>
          <cell r="K4">
            <v>1.8667982660098095</v>
          </cell>
          <cell r="L4">
            <v>0.4641910195350647</v>
          </cell>
          <cell r="M4">
            <v>0.00019071723925129317</v>
          </cell>
          <cell r="N4">
            <v>2.678383175058482</v>
          </cell>
          <cell r="O4">
            <v>0</v>
          </cell>
          <cell r="P4">
            <v>0</v>
          </cell>
          <cell r="Q4">
            <v>2.678383175058482</v>
          </cell>
          <cell r="R4">
            <v>0.235667417333468</v>
          </cell>
          <cell r="S4">
            <v>0.002202922421209737</v>
          </cell>
          <cell r="T4">
            <v>0.02747240711471458</v>
          </cell>
          <cell r="U4">
            <v>0.2653427468693923</v>
          </cell>
          <cell r="V4">
            <v>-2.41304042818909</v>
          </cell>
          <cell r="W4">
            <v>0.09906825481144929</v>
          </cell>
          <cell r="X4">
            <v>0.6113696231324175</v>
          </cell>
          <cell r="Y4">
            <v>0.0005026817671023309</v>
          </cell>
          <cell r="Z4">
            <v>0.03870892319422686</v>
          </cell>
          <cell r="AC4">
            <v>2.6805381855836377</v>
          </cell>
          <cell r="AD4">
            <v>0</v>
          </cell>
          <cell r="AE4">
            <v>2.678383175058482</v>
          </cell>
          <cell r="AF4">
            <v>2.9844899677483587</v>
          </cell>
          <cell r="AG4">
            <v>0.3061067926898766</v>
          </cell>
          <cell r="AH4">
            <v>1.1142879015744984</v>
          </cell>
          <cell r="AI4" t="str">
            <v>The Northwest Energy Efficiency Alliance (www.nwalliance.org) is supporting a regional marketing program to promote the purchase of Energy Star appliances.  The State of Oregon through the Oregon Office of Energy offers a state income tax credit for purch</v>
          </cell>
          <cell r="AJ4" t="str">
            <v>The US Department of Energy is in the process of revising its efficiency standards for dishwashers. It is anticipated that the revised standards will be finalized during 2004. The earliest these standards can take effect is 3 years after they are publishe</v>
          </cell>
          <cell r="AK4">
            <v>76.94473603821727</v>
          </cell>
        </row>
        <row r="5">
          <cell r="A5" t="str">
            <v>Energy Star Dishwasher (EF58) - PNW DHW Fuel Average</v>
          </cell>
          <cell r="B5" t="str">
            <v>Manufacturer, Dealer or Consumer Rebate </v>
          </cell>
          <cell r="C5" t="str">
            <v>Single Family Residence w/PNW Weighted Average Water Heat</v>
          </cell>
          <cell r="D5" t="str">
            <v>Regionwide</v>
          </cell>
          <cell r="E5">
            <v>5</v>
          </cell>
          <cell r="F5">
            <v>0</v>
          </cell>
          <cell r="G5">
            <v>0</v>
          </cell>
          <cell r="H5">
            <v>9</v>
          </cell>
          <cell r="I5" t="str">
            <v>Deemed if water heating source is documented</v>
          </cell>
          <cell r="J5">
            <v>27.53280805624926</v>
          </cell>
          <cell r="K5">
            <v>29.632184670538265</v>
          </cell>
          <cell r="L5">
            <v>0.3262728750705719</v>
          </cell>
          <cell r="M5">
            <v>0.0037038361269855946</v>
          </cell>
          <cell r="N5">
            <v>0.16873548550337777</v>
          </cell>
          <cell r="O5">
            <v>0</v>
          </cell>
          <cell r="P5">
            <v>0</v>
          </cell>
          <cell r="Q5">
            <v>0.16873548550337777</v>
          </cell>
          <cell r="R5">
            <v>0.23601935431387044</v>
          </cell>
          <cell r="S5">
            <v>0.002695222939405423</v>
          </cell>
          <cell r="T5">
            <v>0.02922456537490206</v>
          </cell>
          <cell r="U5">
            <v>0.2679391426281779</v>
          </cell>
          <cell r="V5">
            <v>0.09920365712480014</v>
          </cell>
          <cell r="W5">
            <v>1.5879240921306637</v>
          </cell>
          <cell r="X5">
            <v>0.3064979637859698</v>
          </cell>
          <cell r="Y5">
            <v>0.011585075408220291</v>
          </cell>
          <cell r="Z5">
            <v>0.056201849302140915</v>
          </cell>
          <cell r="AC5">
            <v>0.08344111914393937</v>
          </cell>
          <cell r="AD5">
            <v>0</v>
          </cell>
          <cell r="AE5">
            <v>0.16873548550337777</v>
          </cell>
          <cell r="AF5">
            <v>0.4074598974021532</v>
          </cell>
          <cell r="AG5">
            <v>0.23872441189877544</v>
          </cell>
          <cell r="AH5">
            <v>2.4147848698606826</v>
          </cell>
          <cell r="AI5" t="str">
            <v>The Northwest Energy Efficiency Alliance (www.nwalliance.org) is supporting a regional marketing program to promote the purchase of Energy Star appliances.  The State of Oregon through the Oregon Office of Energy offers a state income tax credit for purch</v>
          </cell>
          <cell r="AJ5" t="str">
            <v>The US Department of Energy is in the process of revising its efficiency standards for dishwashers. It is anticipated that the revised standards will be finalized during 2004. The earliest these standards can take effect is 3 years after they are publishe</v>
          </cell>
          <cell r="AK5">
            <v>16.733167548498457</v>
          </cell>
        </row>
        <row r="6">
          <cell r="A6" t="str">
            <v>Energy Star Dishwasher (EF58) - Electric DHW</v>
          </cell>
          <cell r="B6" t="str">
            <v>Manufacturer, Dealer or Consumer Rebate </v>
          </cell>
          <cell r="C6" t="str">
            <v>Single Family Residence w/Electric Water Heat</v>
          </cell>
          <cell r="D6" t="str">
            <v>Regionwide</v>
          </cell>
          <cell r="E6">
            <v>5</v>
          </cell>
          <cell r="F6">
            <v>0</v>
          </cell>
          <cell r="G6">
            <v>0</v>
          </cell>
          <cell r="H6">
            <v>9</v>
          </cell>
          <cell r="I6" t="str">
            <v>Deemed if water heating source is documented</v>
          </cell>
          <cell r="J6">
            <v>42.16973961998587</v>
          </cell>
          <cell r="K6">
            <v>45.3851822660098</v>
          </cell>
          <cell r="L6">
            <v>0.32305431365966797</v>
          </cell>
          <cell r="M6">
            <v>0.005697042797506048</v>
          </cell>
          <cell r="N6">
            <v>0.11016813896666136</v>
          </cell>
          <cell r="O6">
            <v>0</v>
          </cell>
          <cell r="P6">
            <v>0</v>
          </cell>
          <cell r="Q6">
            <v>0.11016813896666136</v>
          </cell>
          <cell r="R6">
            <v>0.23602756742488817</v>
          </cell>
          <cell r="S6">
            <v>0.0027067117615159693</v>
          </cell>
          <cell r="T6">
            <v>0.029265457053146572</v>
          </cell>
          <cell r="U6">
            <v>0.2679997362395507</v>
          </cell>
          <cell r="V6">
            <v>0.15783159727288934</v>
          </cell>
          <cell r="W6">
            <v>2.4326428562131897</v>
          </cell>
          <cell r="X6">
            <v>0.29938321050945216</v>
          </cell>
          <cell r="Y6">
            <v>0.017872795462608337</v>
          </cell>
          <cell r="Z6">
            <v>0.0566100775980481</v>
          </cell>
          <cell r="AC6">
            <v>0.02283686765440828</v>
          </cell>
          <cell r="AD6">
            <v>0</v>
          </cell>
          <cell r="AE6">
            <v>0.11016813896666136</v>
          </cell>
          <cell r="AF6">
            <v>0.34732395443035297</v>
          </cell>
          <cell r="AG6">
            <v>0.2371558154636916</v>
          </cell>
          <cell r="AH6">
            <v>3.152671522711832</v>
          </cell>
          <cell r="AI6" t="str">
            <v>The Northwest Energy Efficiency Alliance (www.nwalliance.org) is supporting a regional marketing program to promote the purchase of Energy Star appliances.  The State of Oregon through the Oregon Office of Energy offers a state income tax credit for purch</v>
          </cell>
          <cell r="AJ6" t="str">
            <v>The US Department of Energy is in the process of revising its efficiency standards for dishwashers. It is anticipated that the revised standards will be finalized during 2004. The earliest these standards can take effect is 3 years after they are publishe</v>
          </cell>
          <cell r="AK6">
            <v>15.327475936783964</v>
          </cell>
        </row>
        <row r="7">
          <cell r="A7" t="str">
            <v>Energy Star Dishwasher (EF68) - Electric DHW</v>
          </cell>
          <cell r="B7" t="str">
            <v>Manufacturer, Dealer or Consumer Rebate </v>
          </cell>
          <cell r="C7" t="str">
            <v>Single Family Residence w/Electric Water Heat</v>
          </cell>
          <cell r="D7" t="str">
            <v>Regionwide</v>
          </cell>
          <cell r="E7">
            <v>43</v>
          </cell>
          <cell r="F7">
            <v>0</v>
          </cell>
          <cell r="G7">
            <v>0</v>
          </cell>
          <cell r="H7">
            <v>9</v>
          </cell>
          <cell r="I7" t="str">
            <v>Deemed if water heating source is documented</v>
          </cell>
          <cell r="J7">
            <v>53.704416939189514</v>
          </cell>
          <cell r="K7">
            <v>57.79937873080271</v>
          </cell>
          <cell r="L7">
            <v>0.3228103816509247</v>
          </cell>
          <cell r="M7">
            <v>0.00725768714396945</v>
          </cell>
          <cell r="N7">
            <v>0.743952791874938</v>
          </cell>
          <cell r="O7">
            <v>0</v>
          </cell>
          <cell r="P7">
            <v>0</v>
          </cell>
          <cell r="Q7">
            <v>0.743952791874938</v>
          </cell>
          <cell r="R7">
            <v>0.23602818983975393</v>
          </cell>
          <cell r="S7">
            <v>0.0027075824663152464</v>
          </cell>
          <cell r="T7">
            <v>0.029268554617219895</v>
          </cell>
          <cell r="U7">
            <v>0.26800432692328907</v>
          </cell>
          <cell r="V7">
            <v>-0.47594846495164894</v>
          </cell>
          <cell r="W7">
            <v>0.36024372762666085</v>
          </cell>
          <cell r="X7">
            <v>0.2988440325787212</v>
          </cell>
          <cell r="Y7">
            <v>0.022773971781134605</v>
          </cell>
          <cell r="Z7">
            <v>0.05664101766757847</v>
          </cell>
          <cell r="AC7">
            <v>0.021911298068142498</v>
          </cell>
          <cell r="AD7">
            <v>0</v>
          </cell>
          <cell r="AE7">
            <v>0.743952791874938</v>
          </cell>
          <cell r="AF7">
            <v>0.34643390489967674</v>
          </cell>
          <cell r="AG7">
            <v>-0.3975188869752613</v>
          </cell>
          <cell r="AH7">
            <v>0.46566651632098977</v>
          </cell>
          <cell r="AI7" t="str">
            <v>The Northwest Energy Efficiency Alliance (www.nwalliance.org) is supporting a regional marketing program to promote the purchase of Energy Star appliances.  The State of Oregon through the Oregon Office of Energy offers a state income tax credit for purch</v>
          </cell>
          <cell r="AJ7" t="str">
            <v>The US Department of Energy is in the process of revising its efficiency standards for dishwashers. It is anticipated that the revised standards will be finalized during 2004. The earliest these standards can take effect is 3 years after they are publishe</v>
          </cell>
          <cell r="AK7">
            <v>103.50468354226949</v>
          </cell>
        </row>
        <row r="8">
          <cell r="A8" t="str">
            <v>Energy Star Dishwasher (EF68) - PNW DHW Fuel Average</v>
          </cell>
          <cell r="B8" t="str">
            <v>Manufacturer, Dealer or Consumer Rebate </v>
          </cell>
          <cell r="C8" t="str">
            <v>Single Family Residence w/PNW Weighted Average Water Heat</v>
          </cell>
          <cell r="D8" t="str">
            <v>Regionwide</v>
          </cell>
          <cell r="E8">
            <v>43</v>
          </cell>
          <cell r="F8">
            <v>0</v>
          </cell>
          <cell r="G8">
            <v>0</v>
          </cell>
          <cell r="H8">
            <v>9</v>
          </cell>
          <cell r="I8" t="str">
            <v>Deemed if water heating source is documented</v>
          </cell>
          <cell r="J8">
            <v>35.814833916844755</v>
          </cell>
          <cell r="K8">
            <v>38.54571500300417</v>
          </cell>
          <cell r="L8">
            <v>0.3257127106189728</v>
          </cell>
          <cell r="M8">
            <v>0.004821545657777784</v>
          </cell>
          <cell r="N8">
            <v>1.115558737775814</v>
          </cell>
          <cell r="O8">
            <v>0</v>
          </cell>
          <cell r="P8">
            <v>0</v>
          </cell>
          <cell r="Q8">
            <v>1.115558737775814</v>
          </cell>
          <cell r="R8">
            <v>0.2360207837917299</v>
          </cell>
          <cell r="S8">
            <v>0.00269722270471388</v>
          </cell>
          <cell r="T8">
            <v>0.02923168479728149</v>
          </cell>
          <cell r="U8">
            <v>0.26794969129372526</v>
          </cell>
          <cell r="V8">
            <v>-0.8476090464820888</v>
          </cell>
          <cell r="W8">
            <v>0.24019326120645135</v>
          </cell>
          <cell r="X8">
            <v>0.30525965320374565</v>
          </cell>
          <cell r="Y8">
            <v>0.015088984742760658</v>
          </cell>
          <cell r="Z8">
            <v>0.056272891208147095</v>
          </cell>
          <cell r="AC8">
            <v>0.0783920424125353</v>
          </cell>
          <cell r="AD8">
            <v>0</v>
          </cell>
          <cell r="AE8">
            <v>1.115558737775814</v>
          </cell>
          <cell r="AF8">
            <v>0.4024922821447925</v>
          </cell>
          <cell r="AG8">
            <v>-0.7130664556310216</v>
          </cell>
          <cell r="AH8">
            <v>0.3607988253019076</v>
          </cell>
          <cell r="AI8" t="str">
            <v>The Northwest Energy Efficiency Alliance (www.nwalliance.org) is supporting a regional marketing program to promote the purchase of Energy Star appliances.  The State of Oregon through the Oregon Office of Energy offers a state income tax credit for purch</v>
          </cell>
          <cell r="AJ8" t="str">
            <v>The US Department of Energy is in the process of revising its efficiency standards for dishwashers. It is anticipated that the revised standards will be finalized during 2004. The earliest these standards can take effect is 3 years after they are publishe</v>
          </cell>
          <cell r="AK8">
            <v>148.8701615591432</v>
          </cell>
        </row>
        <row r="9">
          <cell r="A9" t="str">
            <v>Energy Star Dishwasher (EF68) - Gas DHW</v>
          </cell>
          <cell r="B9" t="str">
            <v>Manufacturer, Dealer or Consumer Rebate </v>
          </cell>
          <cell r="C9" t="str">
            <v>Single Family Residence w/Gas Water Heat</v>
          </cell>
          <cell r="D9" t="str">
            <v>Regionwide</v>
          </cell>
          <cell r="E9">
            <v>43</v>
          </cell>
          <cell r="F9">
            <v>0</v>
          </cell>
          <cell r="G9">
            <v>0</v>
          </cell>
          <cell r="H9">
            <v>9</v>
          </cell>
          <cell r="I9" t="str">
            <v>Deemed if water heating source is documented</v>
          </cell>
          <cell r="J9">
            <v>4.2836169391895105</v>
          </cell>
          <cell r="K9">
            <v>4.61024273080271</v>
          </cell>
          <cell r="L9">
            <v>0.38984590768814087</v>
          </cell>
          <cell r="M9">
            <v>0.0005277336838803023</v>
          </cell>
          <cell r="N9">
            <v>9.327059698639916</v>
          </cell>
          <cell r="O9">
            <v>0</v>
          </cell>
          <cell r="P9">
            <v>0</v>
          </cell>
          <cell r="Q9">
            <v>9.327059698639916</v>
          </cell>
          <cell r="R9">
            <v>0.23585712986979065</v>
          </cell>
          <cell r="S9">
            <v>0.002468298297804606</v>
          </cell>
          <cell r="T9">
            <v>0.02841691231868959</v>
          </cell>
          <cell r="U9">
            <v>0.26674234048628487</v>
          </cell>
          <cell r="V9">
            <v>-9.06031735815363</v>
          </cell>
          <cell r="W9">
            <v>0.02859875985624726</v>
          </cell>
          <cell r="X9">
            <v>0.4470277694248469</v>
          </cell>
          <cell r="Y9">
            <v>0.0015438362024724483</v>
          </cell>
          <cell r="Z9">
            <v>0.048138530461166854</v>
          </cell>
          <cell r="AC9">
            <v>1.3266003415333507</v>
          </cell>
          <cell r="AD9">
            <v>0</v>
          </cell>
          <cell r="AE9">
            <v>9.327059698639916</v>
          </cell>
          <cell r="AF9">
            <v>1.641369018218875</v>
          </cell>
          <cell r="AG9">
            <v>-7.685690680421041</v>
          </cell>
          <cell r="AH9">
            <v>0.17597925511919063</v>
          </cell>
          <cell r="AI9" t="str">
            <v>The Northwest Energy Efficiency Alliance (www.nwalliance.org) is supporting a regional marketing program to promote the purchase of Energy Star appliances.  The State of Oregon through the Oregon Office of Energy offers a state income tax credit for purch</v>
          </cell>
          <cell r="AJ9" t="str">
            <v>The US Department of Energy is in the process of revising its efficiency standards for dishwashers. It is anticipated that the revised standards will be finalized during 2004. The earliest these standards can take effect is 3 years after they are publishe</v>
          </cell>
          <cell r="AK9">
            <v>1151.307417031321</v>
          </cell>
        </row>
        <row r="10">
          <cell r="A10" t="str">
            <v>Energy Star Dishwasher (EF76) - Electric DHW</v>
          </cell>
          <cell r="B10" t="str">
            <v>Manufacturer, Dealer or Consumer Rebate </v>
          </cell>
          <cell r="C10" t="str">
            <v>Single Family Residence w/Electric Water Heat</v>
          </cell>
          <cell r="D10" t="str">
            <v>Regionwide</v>
          </cell>
          <cell r="E10">
            <v>92</v>
          </cell>
          <cell r="F10">
            <v>0</v>
          </cell>
          <cell r="G10">
            <v>0</v>
          </cell>
          <cell r="H10">
            <v>9</v>
          </cell>
          <cell r="I10" t="str">
            <v>Deemed if water heating source is documented</v>
          </cell>
          <cell r="J10">
            <v>32.46161883991342</v>
          </cell>
          <cell r="K10">
            <v>34.936817276456814</v>
          </cell>
          <cell r="L10">
            <v>0.31962165236473083</v>
          </cell>
          <cell r="M10">
            <v>0.004405348758118819</v>
          </cell>
          <cell r="N10">
            <v>2.633325723494649</v>
          </cell>
          <cell r="O10">
            <v>0</v>
          </cell>
          <cell r="P10">
            <v>0</v>
          </cell>
          <cell r="Q10">
            <v>2.633325723494649</v>
          </cell>
          <cell r="R10">
            <v>0.23603632683227901</v>
          </cell>
          <cell r="S10">
            <v>0.0027189647465860407</v>
          </cell>
          <cell r="T10">
            <v>0.02930906584422758</v>
          </cell>
          <cell r="U10">
            <v>0.26806435742309265</v>
          </cell>
          <cell r="V10">
            <v>-2.3652613660715565</v>
          </cell>
          <cell r="W10">
            <v>0.10179688560036859</v>
          </cell>
          <cell r="X10">
            <v>0.2917952182981206</v>
          </cell>
          <cell r="Y10">
            <v>0.01386401616036892</v>
          </cell>
          <cell r="Z10">
            <v>0.05704545959398167</v>
          </cell>
          <cell r="AC10">
            <v>0.009895712980872693</v>
          </cell>
          <cell r="AD10">
            <v>0</v>
          </cell>
          <cell r="AE10">
            <v>2.633325723494649</v>
          </cell>
          <cell r="AF10">
            <v>0.3348822343041622</v>
          </cell>
          <cell r="AG10">
            <v>-2.298443489190487</v>
          </cell>
          <cell r="AH10">
            <v>0.1271708362229283</v>
          </cell>
          <cell r="AI10" t="str">
            <v>The Northwest Energy Efficiency Alliance (www.nwalliance.org) is supporting a regional marketing program to promote the purchase of Energy Star appliances.  The State of Oregon through the Oregon Office of Energy offers a state income tax credit for purch</v>
          </cell>
          <cell r="AJ10" t="str">
            <v>The US Department of Energy is in the process of revising its efficiency standards for dishwashers. It is anticipated that the revised standards will be finalized during 2004. The earliest these standards can take effect is 3 years after they are publishe</v>
          </cell>
          <cell r="AK10">
            <v>366.36943710233726</v>
          </cell>
        </row>
        <row r="11">
          <cell r="A11" t="str">
            <v>Energy Star Dishwasher (EF76) - Gas DHW</v>
          </cell>
          <cell r="B11" t="str">
            <v>Manufacturer, Dealer or Consumer Rebate </v>
          </cell>
          <cell r="C11" t="str">
            <v>Single Family Residence w/Gas Water Heat</v>
          </cell>
          <cell r="D11" t="str">
            <v>Regionwide</v>
          </cell>
          <cell r="E11">
            <v>92</v>
          </cell>
          <cell r="F11">
            <v>0</v>
          </cell>
          <cell r="G11">
            <v>0</v>
          </cell>
          <cell r="H11">
            <v>9</v>
          </cell>
          <cell r="I11" t="str">
            <v>Deemed if water heating source is documented</v>
          </cell>
          <cell r="J11">
            <v>27.582641652001215</v>
          </cell>
          <cell r="K11">
            <v>29.685818077966303</v>
          </cell>
          <cell r="L11">
            <v>0.3200853765010834</v>
          </cell>
          <cell r="M11">
            <v>0.003740946534612002</v>
          </cell>
          <cell r="N11">
            <v>3.099123608097941</v>
          </cell>
          <cell r="O11">
            <v>0</v>
          </cell>
          <cell r="P11">
            <v>0</v>
          </cell>
          <cell r="Q11">
            <v>3.099123608097941</v>
          </cell>
          <cell r="R11">
            <v>0.23603514348946128</v>
          </cell>
          <cell r="S11">
            <v>0.002717309353380281</v>
          </cell>
          <cell r="T11">
            <v>0.029303175024919834</v>
          </cell>
          <cell r="U11">
            <v>0.2680556278677614</v>
          </cell>
          <cell r="V11">
            <v>-2.8310679802301797</v>
          </cell>
          <cell r="W11">
            <v>0.086494009844376</v>
          </cell>
          <cell r="X11">
            <v>0.29282031002908077</v>
          </cell>
          <cell r="Y11">
            <v>0.01176811009645462</v>
          </cell>
          <cell r="Z11">
            <v>0.056986642229819764</v>
          </cell>
          <cell r="AC11">
            <v>0.05619678698085415</v>
          </cell>
          <cell r="AD11">
            <v>0</v>
          </cell>
          <cell r="AE11">
            <v>3.099123608097941</v>
          </cell>
          <cell r="AF11">
            <v>0.3811157915490569</v>
          </cell>
          <cell r="AG11">
            <v>-2.718007816548884</v>
          </cell>
          <cell r="AH11">
            <v>0.1229753439176191</v>
          </cell>
          <cell r="AI11" t="str">
            <v>The Northwest Energy Efficiency Alliance (www.nwalliance.org) is supporting a regional marketing program to promote the purchase of Energy Star appliances.  The State of Oregon through the Oregon Office of Energy offers a state income tax credit for purch</v>
          </cell>
          <cell r="AJ11" t="str">
            <v>The US Department of Energy is in the process of revising its efficiency standards for dishwashers. It is anticipated that the revised standards will be finalized during 2004. The earliest these standards can take effect is 3 years after they are publishe</v>
          </cell>
          <cell r="AK11">
            <v>424.97673351139554</v>
          </cell>
        </row>
        <row r="12">
          <cell r="A12" t="str">
            <v>Energy Star Dishwasher (EF76) - PNW DHW Fuel Average</v>
          </cell>
          <cell r="B12" t="str">
            <v>Manufacturer, Dealer or Consumer Rebate </v>
          </cell>
          <cell r="C12" t="str">
            <v>Single Family Residence w/PNW Weighted Average Water Heat</v>
          </cell>
          <cell r="D12" t="str">
            <v>Regionwide</v>
          </cell>
          <cell r="E12">
            <v>92</v>
          </cell>
          <cell r="F12">
            <v>0</v>
          </cell>
          <cell r="G12">
            <v>0</v>
          </cell>
          <cell r="H12">
            <v>9</v>
          </cell>
          <cell r="I12" t="str">
            <v>Deemed if water heating source is documented</v>
          </cell>
          <cell r="J12">
            <v>27.582641652001215</v>
          </cell>
          <cell r="K12">
            <v>29.685818077966303</v>
          </cell>
          <cell r="L12">
            <v>0.3200853765010834</v>
          </cell>
          <cell r="M12">
            <v>0.003740946534612002</v>
          </cell>
          <cell r="N12">
            <v>3.099123608097941</v>
          </cell>
          <cell r="O12">
            <v>0</v>
          </cell>
          <cell r="P12">
            <v>0</v>
          </cell>
          <cell r="Q12">
            <v>3.099123608097941</v>
          </cell>
          <cell r="R12">
            <v>0.23603514348946128</v>
          </cell>
          <cell r="S12">
            <v>0.002717309353380281</v>
          </cell>
          <cell r="T12">
            <v>0.029303175024919834</v>
          </cell>
          <cell r="U12">
            <v>0.2680556278677614</v>
          </cell>
          <cell r="V12">
            <v>-2.8310679802301797</v>
          </cell>
          <cell r="W12">
            <v>0.086494009844376</v>
          </cell>
          <cell r="X12">
            <v>0.29282031002908077</v>
          </cell>
          <cell r="Y12">
            <v>0.01176811009645462</v>
          </cell>
          <cell r="Z12">
            <v>0.056986642229819764</v>
          </cell>
          <cell r="AC12">
            <v>0.027771527936637074</v>
          </cell>
          <cell r="AD12">
            <v>0</v>
          </cell>
          <cell r="AE12">
            <v>3.099123608097941</v>
          </cell>
          <cell r="AF12">
            <v>0.3526905586068788</v>
          </cell>
          <cell r="AG12">
            <v>-2.746433049491062</v>
          </cell>
          <cell r="AH12">
            <v>0.11380332094057373</v>
          </cell>
          <cell r="AI12" t="str">
            <v>The Northwest Energy Efficiency Alliance (www.nwalliance.org) is supporting a regional marketing program to promote the purchase of Energy Star appliances.  The State of Oregon through the Oregon Office of Energy offers a state income tax credit for purch</v>
          </cell>
          <cell r="AJ12" t="str">
            <v>The US Department of Energy is in the process of revising its efficiency standards for dishwashers. It is anticipated that the revised standards will be finalized during 2004. The earliest these standards can take effect is 3 years after they are publishe</v>
          </cell>
          <cell r="AK12">
            <v>428.93145215799274</v>
          </cell>
        </row>
        <row r="13">
          <cell r="A13" t="str">
            <v>Energy Star Dishwasher (EF85) - Electric DHW</v>
          </cell>
          <cell r="B13" t="str">
            <v>Manufacturer, Dealer or Consumer Rebate </v>
          </cell>
          <cell r="C13" t="str">
            <v>Single Family Residence w/Electric Water Heat</v>
          </cell>
          <cell r="D13" t="str">
            <v>Regionwide</v>
          </cell>
          <cell r="E13">
            <v>282</v>
          </cell>
          <cell r="F13">
            <v>0</v>
          </cell>
          <cell r="G13">
            <v>0</v>
          </cell>
          <cell r="H13">
            <v>9</v>
          </cell>
          <cell r="I13" t="str">
            <v>Deemed if water heating source is documented</v>
          </cell>
          <cell r="J13">
            <v>29.153979123409815</v>
          </cell>
          <cell r="K13">
            <v>31.37697003156981</v>
          </cell>
          <cell r="L13">
            <v>0.31894606351852417</v>
          </cell>
          <cell r="M13">
            <v>0.003959979872022929</v>
          </cell>
          <cell r="N13">
            <v>8.987485403782953</v>
          </cell>
          <cell r="O13">
            <v>0</v>
          </cell>
          <cell r="P13">
            <v>0</v>
          </cell>
          <cell r="Q13">
            <v>8.987485403782953</v>
          </cell>
          <cell r="R13">
            <v>0.23603805079318319</v>
          </cell>
          <cell r="S13">
            <v>0.0027213762557603653</v>
          </cell>
          <cell r="T13">
            <v>0.02931765066848387</v>
          </cell>
          <cell r="U13">
            <v>0.2680770777174274</v>
          </cell>
          <cell r="V13">
            <v>-8.719408326065526</v>
          </cell>
          <cell r="W13">
            <v>0.029827817868231545</v>
          </cell>
          <cell r="X13">
            <v>0.29030180654909016</v>
          </cell>
          <cell r="Y13">
            <v>0.012470060959458351</v>
          </cell>
          <cell r="Z13">
            <v>0.0571311436263926</v>
          </cell>
          <cell r="AC13">
            <v>0.007330344122985924</v>
          </cell>
          <cell r="AD13">
            <v>0</v>
          </cell>
          <cell r="AE13">
            <v>8.987485403782953</v>
          </cell>
          <cell r="AF13">
            <v>0.33241516115569153</v>
          </cell>
          <cell r="AG13">
            <v>-8.655070242627263</v>
          </cell>
          <cell r="AH13">
            <v>0.03698644795748692</v>
          </cell>
          <cell r="AI13" t="str">
            <v>The Northwest Energy Efficiency Alliance (www.nwalliance.org) is supporting a regional marketing program to promote the purchase of Energy Star appliances.  The State of Oregon through the Oregon Office of Energy offers a state income tax credit for purch</v>
          </cell>
          <cell r="AJ13" t="str">
            <v>The US Department of Energy is in the process of revising its efficiency standards for dishwashers. It is anticipated that the revised standards will be finalized during 2004. The earliest these standards can take effect is 3 years after they are publishe</v>
          </cell>
          <cell r="AK13">
            <v>1250.4111549520883</v>
          </cell>
        </row>
        <row r="14">
          <cell r="A14" t="str">
            <v>Energy Star Dishwasher (EF85) - PNW DHW Fuel Average</v>
          </cell>
          <cell r="B14" t="str">
            <v>Manufacturer, Dealer or Consumer Rebate </v>
          </cell>
          <cell r="C14" t="str">
            <v>Single Family Residence w/PNW Weighted Average Water Heat</v>
          </cell>
          <cell r="D14" t="str">
            <v>Regionwide</v>
          </cell>
          <cell r="E14">
            <v>282</v>
          </cell>
          <cell r="F14">
            <v>0</v>
          </cell>
          <cell r="G14">
            <v>0</v>
          </cell>
          <cell r="H14">
            <v>9</v>
          </cell>
          <cell r="I14" t="str">
            <v>Deemed if water heating source is documented</v>
          </cell>
          <cell r="J14">
            <v>25.901327664801677</v>
          </cell>
          <cell r="K14">
            <v>27.876303899242803</v>
          </cell>
          <cell r="L14">
            <v>0.31919044256210327</v>
          </cell>
          <cell r="M14">
            <v>0.0035170450563517175</v>
          </cell>
          <cell r="N14">
            <v>10.116120888656575</v>
          </cell>
          <cell r="O14">
            <v>0</v>
          </cell>
          <cell r="P14">
            <v>0</v>
          </cell>
          <cell r="Q14">
            <v>10.116120888656575</v>
          </cell>
          <cell r="R14">
            <v>0.23603742718152157</v>
          </cell>
          <cell r="S14">
            <v>0.0027205040354362896</v>
          </cell>
          <cell r="T14">
            <v>0.02931454517572976</v>
          </cell>
          <cell r="U14">
            <v>0.2680724763926876</v>
          </cell>
          <cell r="V14">
            <v>-9.848048412263887</v>
          </cell>
          <cell r="W14">
            <v>0.026499532710535626</v>
          </cell>
          <cell r="X14">
            <v>0.29084202122563596</v>
          </cell>
          <cell r="Y14">
            <v>0.011072790250182152</v>
          </cell>
          <cell r="Z14">
            <v>0.057100148240804845</v>
          </cell>
          <cell r="AC14">
            <v>0.019698970851538208</v>
          </cell>
          <cell r="AD14">
            <v>0</v>
          </cell>
          <cell r="AE14">
            <v>10.116120888656575</v>
          </cell>
          <cell r="AF14">
            <v>0.3447478990686784</v>
          </cell>
          <cell r="AG14">
            <v>-9.771372989587896</v>
          </cell>
          <cell r="AH14">
            <v>0.03407906082412002</v>
          </cell>
          <cell r="AI14" t="str">
            <v>The Northwest Energy Efficiency Alliance (www.nwalliance.org) is supporting a regional marketing program to promote the purchase of Energy Star appliances.  The State of Oregon through the Oregon Office of Energy offers a state income tax credit for purch</v>
          </cell>
          <cell r="AJ14" t="str">
            <v>The US Department of Energy is in the process of revising its efficiency standards for dishwashers. It is anticipated that the revised standards will be finalized during 2004. The earliest these standards can take effect is 3 years after they are publishe</v>
          </cell>
          <cell r="AK14">
            <v>1405.8432654825044</v>
          </cell>
        </row>
        <row r="15">
          <cell r="A15" t="str">
            <v>Energy Star Dishwasher (EF85) - Gas DHW</v>
          </cell>
          <cell r="B15" t="str">
            <v>Manufacturer, Dealer or Consumer Rebate </v>
          </cell>
          <cell r="C15" t="str">
            <v>Single Family Residence w/Gas Water Heat</v>
          </cell>
          <cell r="D15" t="str">
            <v>Regionwide</v>
          </cell>
          <cell r="E15">
            <v>282</v>
          </cell>
          <cell r="F15">
            <v>0</v>
          </cell>
          <cell r="G15">
            <v>0</v>
          </cell>
          <cell r="H15">
            <v>9</v>
          </cell>
          <cell r="I15" t="str">
            <v>Deemed if water heating source is documented</v>
          </cell>
          <cell r="J15">
            <v>20.16837912340981</v>
          </cell>
          <cell r="K15">
            <v>21.706218031569808</v>
          </cell>
          <cell r="L15">
            <v>0.319813072681427</v>
          </cell>
          <cell r="M15">
            <v>0.0027363519701885386</v>
          </cell>
          <cell r="N15">
            <v>12.991671776424813</v>
          </cell>
          <cell r="O15">
            <v>0</v>
          </cell>
          <cell r="P15">
            <v>0</v>
          </cell>
          <cell r="Q15">
            <v>12.991671776424813</v>
          </cell>
          <cell r="R15">
            <v>0.2360358383363266</v>
          </cell>
          <cell r="S15">
            <v>0.0027182814656201947</v>
          </cell>
          <cell r="T15">
            <v>0.029306636139073385</v>
          </cell>
          <cell r="U15">
            <v>0.2680607559410202</v>
          </cell>
          <cell r="V15">
            <v>-12.723611020483792</v>
          </cell>
          <cell r="W15">
            <v>0.020633276498522195</v>
          </cell>
          <cell r="X15">
            <v>0.2922183865920862</v>
          </cell>
          <cell r="Y15">
            <v>0.008610036224126816</v>
          </cell>
          <cell r="Z15">
            <v>0.057021180272374454</v>
          </cell>
          <cell r="AC15">
            <v>0.051226123169473024</v>
          </cell>
          <cell r="AD15">
            <v>0</v>
          </cell>
          <cell r="AE15">
            <v>12.991671776424813</v>
          </cell>
          <cell r="AF15">
            <v>0.37618501918458436</v>
          </cell>
          <cell r="AG15">
            <v>-12.615486757240228</v>
          </cell>
          <cell r="AH15">
            <v>0.028955859234931117</v>
          </cell>
          <cell r="AI15" t="str">
            <v>The Northwest Energy Efficiency Alliance (www.nwalliance.org) is supporting a regional marketing program to promote the purchase of Energy Star appliances.  The State of Oregon through the Oregon Office of Energy offers a state income tax credit for purch</v>
          </cell>
          <cell r="AJ15" t="str">
            <v>The US Department of Energy is in the process of revising its efficiency standards for dishwashers. It is anticipated that the revised standards will be finalized during 2004. The earliest these standards can take effect is 3 years after they are publishe</v>
          </cell>
          <cell r="AK15">
            <v>1801.8528631595461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for 5th Plan"/>
      <sheetName val="PNW Households &amp;  Housing Units"/>
      <sheetName val="Housing Completion Summary"/>
      <sheetName val="Housing Start Summary"/>
      <sheetName val="Starts by Utility Type"/>
      <sheetName val="PNWStarts"/>
      <sheetName val="IDStarts"/>
      <sheetName val="MTStarts"/>
      <sheetName val="ORStarts"/>
      <sheetName val="WAStarts"/>
      <sheetName val="ID"/>
      <sheetName val="MT"/>
      <sheetName val="OR"/>
      <sheetName val="WA"/>
      <sheetName val="MHSHIPMNTS &amp; SF &amp; MF Starts"/>
      <sheetName val="MH Retail Price &amp; Shipments"/>
      <sheetName val=" Production &amp; Shipments"/>
      <sheetName val="SF Mortgage Rates &amp; Home Prices"/>
      <sheetName val="Per Capita Income"/>
      <sheetName val="PNW and State Population"/>
      <sheetName val="Idaho County Population"/>
      <sheetName val="Montana County Population"/>
      <sheetName val="Oregon County Populaiton"/>
      <sheetName val="Washington County Population"/>
      <sheetName val="PNW Housing Units"/>
      <sheetName val="ID Housing Units by County"/>
      <sheetName val="MT Housing Units by County"/>
      <sheetName val="OR Housing Units by County"/>
      <sheetName val="WA Housing Units by County"/>
      <sheetName val="Historical Heating Fuel"/>
      <sheetName val="State Level Census Data"/>
      <sheetName val="Units by State &amp;Type 1940 to 00"/>
      <sheetName val="Existing Pre-80 Housing Units"/>
      <sheetName val="Population Forecast"/>
    </sheetNames>
    <sheetDataSet>
      <sheetData sheetId="0">
        <row r="32">
          <cell r="D32">
            <v>0.17</v>
          </cell>
        </row>
        <row r="36">
          <cell r="D36">
            <v>0.32</v>
          </cell>
        </row>
        <row r="37">
          <cell r="D37">
            <v>0.25</v>
          </cell>
        </row>
        <row r="40">
          <cell r="D40">
            <v>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easureTable"/>
      <sheetName val="ProData"/>
      <sheetName val="EStarFrig"/>
      <sheetName val="EStarFrig Input Assumptions"/>
      <sheetName val="CEC Data Base"/>
      <sheetName val="CEC Data Base by Brand"/>
      <sheetName val="Price, Volume vs Use"/>
      <sheetName val="E-Shop Retail Prices"/>
      <sheetName val="Sears Retail Prices - All"/>
      <sheetName val="Bottom Freezer - All"/>
      <sheetName val="Top Freezer - All"/>
      <sheetName val="SidebySide - All"/>
      <sheetName val="Energy Star Model Savings"/>
      <sheetName val="Analysis"/>
      <sheetName val="Graphing Data"/>
      <sheetName val="Graphs"/>
      <sheetName val="SidebySide - Energy Star No Ice"/>
      <sheetName val="SidebySide Not EStar - No Ice"/>
      <sheetName val="SidebySide Not EStar - wIce"/>
      <sheetName val="SidebySide - Energy Star wIce"/>
      <sheetName val="Top Freezer - EStar No Ice"/>
      <sheetName val="Top Freezer No EStar - No Ice"/>
      <sheetName val="Top Freezer No EStar- wIce"/>
      <sheetName val="Top Freezer - Energy Star wIce"/>
      <sheetName val="Top Freezer wIce 18- 20 cu. ft."/>
      <sheetName val="Bottom Freezer - EStar No Ice"/>
      <sheetName val="Bottom Freezer Not ESt - No Ice"/>
      <sheetName val="Bottom Freezer - EStar wIce"/>
      <sheetName val="Bottom Freezer Not EStar- wIce"/>
      <sheetName val="Side-by-Side wIce by Size"/>
      <sheetName val="Decom Input Assumptions"/>
      <sheetName val="Life Cycle Cost - Refrigerstor"/>
      <sheetName val="Federal Standards"/>
      <sheetName val="Efficiency and Size Trends"/>
      <sheetName val="Space Conditioning Interaction"/>
      <sheetName val="Lookup Table"/>
    </sheetNames>
    <sheetDataSet>
      <sheetData sheetId="0">
        <row r="4">
          <cell r="A4" t="str">
            <v>Energy Star Refrigerator with Side-by-Side Model - No Ice</v>
          </cell>
          <cell r="B4" t="str">
            <v>Manufacturer, Dealer or Consumer Rebate</v>
          </cell>
          <cell r="C4" t="str">
            <v>Any Residence</v>
          </cell>
          <cell r="D4" t="str">
            <v>Regionwide</v>
          </cell>
          <cell r="E4">
            <v>15</v>
          </cell>
          <cell r="F4">
            <v>0</v>
          </cell>
          <cell r="G4">
            <v>0</v>
          </cell>
          <cell r="H4">
            <v>19</v>
          </cell>
          <cell r="I4" t="str">
            <v>Deemed</v>
          </cell>
          <cell r="J4">
            <v>49.97202599999998</v>
          </cell>
          <cell r="K4">
            <v>53.78239298249998</v>
          </cell>
          <cell r="L4">
            <v>0.26899999380111694</v>
          </cell>
          <cell r="M4">
            <v>0.002521430405190444</v>
          </cell>
          <cell r="N4">
            <v>0.2789017440262997</v>
          </cell>
          <cell r="O4">
            <v>0</v>
          </cell>
          <cell r="P4">
            <v>0</v>
          </cell>
          <cell r="Q4">
            <v>0.2789017377100297</v>
          </cell>
          <cell r="R4">
            <v>0.3914604454689398</v>
          </cell>
          <cell r="S4">
            <v>0.0017349241845014064</v>
          </cell>
          <cell r="T4">
            <v>0.04341638338380594</v>
          </cell>
          <cell r="U4">
            <v>0.43653308106634603</v>
          </cell>
          <cell r="V4">
            <v>0.15763134335631634</v>
          </cell>
          <cell r="W4">
            <v>1.5651859137359216</v>
          </cell>
          <cell r="X4">
            <v>0.655</v>
          </cell>
          <cell r="Y4">
            <v>0.009373347274959087</v>
          </cell>
          <cell r="Z4">
            <v>0.04299688199482347</v>
          </cell>
          <cell r="AA4" t="str">
            <v>Lower energy bills, quieter operation</v>
          </cell>
          <cell r="AB4" t="str">
            <v>CFC free refrigerators reduce release of greenhouse gas emissions</v>
          </cell>
          <cell r="AC4">
            <v>0</v>
          </cell>
          <cell r="AD4">
            <v>0</v>
          </cell>
          <cell r="AE4">
            <v>0.2789017377100297</v>
          </cell>
          <cell r="AF4">
            <v>0.4795299803799425</v>
          </cell>
          <cell r="AG4">
            <v>0.2006282426699128</v>
          </cell>
          <cell r="AH4">
            <v>1.7193509955054609</v>
          </cell>
          <cell r="AJ4" t="str">
            <v>The US Department of Energy's new efficiency standards for refrigerators and freezer became effective July 1, 2001. The Energy Star specifications for refrigerators and freezer are at least 10% more efficient than the July 1, 2001 standards. C&amp;RD Rate Dis</v>
          </cell>
          <cell r="AK4">
            <v>22.609910083406287</v>
          </cell>
        </row>
        <row r="5">
          <cell r="A5" t="str">
            <v>Energy Star Refrigerator with Bottom Freezer - No Ice</v>
          </cell>
          <cell r="B5" t="str">
            <v>Manufacturer, Dealer or Consumer Rebate. </v>
          </cell>
          <cell r="C5" t="str">
            <v>Any Residence</v>
          </cell>
          <cell r="D5" t="str">
            <v>Regionwide</v>
          </cell>
          <cell r="E5">
            <v>15.7</v>
          </cell>
          <cell r="F5">
            <v>0</v>
          </cell>
          <cell r="G5">
            <v>0</v>
          </cell>
          <cell r="H5">
            <v>19</v>
          </cell>
          <cell r="I5" t="str">
            <v>Deemed</v>
          </cell>
          <cell r="J5">
            <v>43.859259600000016</v>
          </cell>
          <cell r="K5">
            <v>47.20352814450002</v>
          </cell>
          <cell r="L5">
            <v>0.26899999380111694</v>
          </cell>
          <cell r="M5">
            <v>0.002212999543075979</v>
          </cell>
          <cell r="N5">
            <v>0.33251758854109387</v>
          </cell>
          <cell r="O5">
            <v>0</v>
          </cell>
          <cell r="P5">
            <v>0</v>
          </cell>
          <cell r="Q5">
            <v>0.33251758029942763</v>
          </cell>
          <cell r="R5">
            <v>0.39146044546893916</v>
          </cell>
          <cell r="S5">
            <v>0.0017349242729592384</v>
          </cell>
          <cell r="T5">
            <v>0.043416384516835944</v>
          </cell>
          <cell r="U5">
            <v>0.43653308219937537</v>
          </cell>
          <cell r="V5">
            <v>0.10401550189994774</v>
          </cell>
          <cell r="W5">
            <v>1.3128120052675853</v>
          </cell>
          <cell r="X5">
            <v>0.655</v>
          </cell>
          <cell r="Y5">
            <v>0.008226764388382435</v>
          </cell>
          <cell r="Z5">
            <v>0.042996885045807794</v>
          </cell>
          <cell r="AA5" t="str">
            <v>Lower energy bills, quieter operation</v>
          </cell>
          <cell r="AB5" t="str">
            <v>CFC free refrigerators reduce release of greenhouse gas emissions</v>
          </cell>
          <cell r="AC5">
            <v>0</v>
          </cell>
          <cell r="AD5">
            <v>0</v>
          </cell>
          <cell r="AE5">
            <v>0.33251758029942763</v>
          </cell>
          <cell r="AF5">
            <v>0.4795299943327556</v>
          </cell>
          <cell r="AG5">
            <v>0.147012414033328</v>
          </cell>
          <cell r="AH5">
            <v>1.4421192223910244</v>
          </cell>
          <cell r="AJ5" t="str">
            <v>The US Department of Energy's new efficiency standards for refrigerators and freezer became effective July 1, 2001. The Energy Star specifications for refrigerators and freezer are at least 10% more efficient than the July 1, 2001 standards. C&amp;RD Rate Dis</v>
          </cell>
          <cell r="AK5">
            <v>26.95642058173678</v>
          </cell>
        </row>
        <row r="6">
          <cell r="A6" t="str">
            <v>Energy Star Refrigerator with Top Freezer - Ice</v>
          </cell>
          <cell r="B6" t="str">
            <v>Manufacturer, Dealer or Consumer Rebate. </v>
          </cell>
          <cell r="C6" t="str">
            <v>Any Residence</v>
          </cell>
          <cell r="D6" t="str">
            <v>Regionwide</v>
          </cell>
          <cell r="E6">
            <v>65</v>
          </cell>
          <cell r="F6">
            <v>0</v>
          </cell>
          <cell r="G6">
            <v>0</v>
          </cell>
          <cell r="H6">
            <v>19</v>
          </cell>
          <cell r="I6" t="str">
            <v>Deemed</v>
          </cell>
          <cell r="J6">
            <v>49.2492</v>
          </cell>
          <cell r="K6">
            <v>53.004451499999995</v>
          </cell>
          <cell r="L6">
            <v>0.26899999380111694</v>
          </cell>
          <cell r="M6">
            <v>0.0024849588910264564</v>
          </cell>
          <cell r="N6">
            <v>1.2263085840964625</v>
          </cell>
          <cell r="O6">
            <v>0</v>
          </cell>
          <cell r="P6">
            <v>0</v>
          </cell>
          <cell r="Q6">
            <v>1.2263086411625495</v>
          </cell>
          <cell r="R6">
            <v>0.39146044546893877</v>
          </cell>
          <cell r="S6">
            <v>0.0017349242650147184</v>
          </cell>
          <cell r="T6">
            <v>0.04341638481886545</v>
          </cell>
          <cell r="U6">
            <v>0.4365330825014045</v>
          </cell>
          <cell r="V6">
            <v>-0.789775558661145</v>
          </cell>
          <cell r="W6">
            <v>0.3559732747227238</v>
          </cell>
          <cell r="X6">
            <v>0.655</v>
          </cell>
          <cell r="Y6">
            <v>0.009237765334546566</v>
          </cell>
          <cell r="Z6">
            <v>0.042996888824164116</v>
          </cell>
          <cell r="AA6" t="str">
            <v>Lower energy bills, quieter operation</v>
          </cell>
          <cell r="AB6" t="str">
            <v>CFC free refrigerators reduce release of greenhouse gas emissions</v>
          </cell>
          <cell r="AC6">
            <v>0</v>
          </cell>
          <cell r="AD6">
            <v>0</v>
          </cell>
          <cell r="AE6">
            <v>1.2263086411625495</v>
          </cell>
          <cell r="AF6">
            <v>0.4795299688495894</v>
          </cell>
          <cell r="AG6">
            <v>-0.74677867231296</v>
          </cell>
          <cell r="AH6">
            <v>0.3910353011905645</v>
          </cell>
          <cell r="AJ6" t="str">
            <v>The US Department of Energy's new efficiency standards for refrigerators and freezer became effective July 1, 2001. The Energy Star specifications for refrigerators and freezer are at least 10% more efficient than the July 1, 2001 standards. C&amp;RD Rate Dis</v>
          </cell>
          <cell r="AK6">
            <v>99.41396566273575</v>
          </cell>
        </row>
        <row r="7">
          <cell r="A7" t="str">
            <v>Energy Star Refrigerator with Top Freezer - No Ice</v>
          </cell>
          <cell r="B7" t="str">
            <v>Manufacturer, Dealer or Consumer Rebate</v>
          </cell>
          <cell r="C7" t="str">
            <v>Any Residence</v>
          </cell>
          <cell r="D7" t="str">
            <v>Regionwide</v>
          </cell>
          <cell r="E7">
            <v>81.08</v>
          </cell>
          <cell r="F7">
            <v>0</v>
          </cell>
          <cell r="G7">
            <v>0</v>
          </cell>
          <cell r="H7">
            <v>19</v>
          </cell>
          <cell r="I7" t="str">
            <v>Deemed</v>
          </cell>
          <cell r="J7">
            <v>34.55868000000003</v>
          </cell>
          <cell r="K7">
            <v>37.193779350000035</v>
          </cell>
          <cell r="L7">
            <v>0.26899999380111694</v>
          </cell>
          <cell r="M7">
            <v>0.001743721707725979</v>
          </cell>
          <cell r="N7">
            <v>2.179886494933797</v>
          </cell>
          <cell r="O7">
            <v>0</v>
          </cell>
          <cell r="P7">
            <v>0</v>
          </cell>
          <cell r="Q7">
            <v>2.179886474826181</v>
          </cell>
          <cell r="R7">
            <v>0.39146044546893954</v>
          </cell>
          <cell r="S7">
            <v>0.0017349242774703417</v>
          </cell>
          <cell r="T7">
            <v>0.04341638402129931</v>
          </cell>
          <cell r="U7">
            <v>0.43653308170383914</v>
          </cell>
          <cell r="V7">
            <v>-1.7433533931223417</v>
          </cell>
          <cell r="W7">
            <v>0.2002549594753541</v>
          </cell>
          <cell r="X7">
            <v>0.655</v>
          </cell>
          <cell r="Y7">
            <v>0.00648223701864481</v>
          </cell>
          <cell r="Z7">
            <v>0.04299688624141441</v>
          </cell>
          <cell r="AA7" t="str">
            <v>Lower energy bills, quieter operation</v>
          </cell>
          <cell r="AB7" t="str">
            <v>CFC free refrigerators reduce release of greenhouse gas emissions</v>
          </cell>
          <cell r="AC7">
            <v>0</v>
          </cell>
          <cell r="AD7">
            <v>0</v>
          </cell>
          <cell r="AE7">
            <v>2.179886474826181</v>
          </cell>
          <cell r="AF7">
            <v>0.4795300035055412</v>
          </cell>
          <cell r="AG7">
            <v>-1.7003564713206396</v>
          </cell>
          <cell r="AH7">
            <v>0.2199793471097057</v>
          </cell>
          <cell r="AJ7" t="str">
            <v>The US Department of Energy's new efficiency standards for refrigerators and freezer became effective July 1, 2001. The Energy Star specifications for refrigerators and freezer are at least 10% more efficient than the July 1, 2001 standards. C&amp;RD Rate Dis</v>
          </cell>
          <cell r="AK7">
            <v>176.7182904725572</v>
          </cell>
        </row>
        <row r="8">
          <cell r="A8" t="str">
            <v>Energy Star Refrigerator with Side-by-Side Model - Ice</v>
          </cell>
          <cell r="B8" t="str">
            <v>Manufacturer, Dealer or Consumer Rebate</v>
          </cell>
          <cell r="C8" t="str">
            <v>Any Residence</v>
          </cell>
          <cell r="D8" t="str">
            <v>Regionwide</v>
          </cell>
          <cell r="E8">
            <v>269.98</v>
          </cell>
          <cell r="F8">
            <v>0</v>
          </cell>
          <cell r="G8">
            <v>0</v>
          </cell>
          <cell r="H8">
            <v>19</v>
          </cell>
          <cell r="I8" t="str">
            <v>Deemed</v>
          </cell>
          <cell r="J8">
            <v>52.06655999999997</v>
          </cell>
          <cell r="K8">
            <v>56.03663519999996</v>
          </cell>
          <cell r="L8">
            <v>0.26899999380111694</v>
          </cell>
          <cell r="M8">
            <v>0.0026271139672758618</v>
          </cell>
          <cell r="N8">
            <v>4.817831346300266</v>
          </cell>
          <cell r="O8">
            <v>0</v>
          </cell>
          <cell r="P8">
            <v>0</v>
          </cell>
          <cell r="Q8">
            <v>4.817831516383983</v>
          </cell>
          <cell r="R8">
            <v>0.3914604454689391</v>
          </cell>
          <cell r="S8">
            <v>0.0017349242652505673</v>
          </cell>
          <cell r="T8">
            <v>0.043416383754720976</v>
          </cell>
          <cell r="U8">
            <v>0.43653308143726033</v>
          </cell>
          <cell r="V8">
            <v>-4.381298434946722</v>
          </cell>
          <cell r="W8">
            <v>0.09060779634232839</v>
          </cell>
          <cell r="X8">
            <v>0.655</v>
          </cell>
          <cell r="Y8">
            <v>0.009766222909092903</v>
          </cell>
          <cell r="Z8">
            <v>0.04299688822039422</v>
          </cell>
          <cell r="AA8" t="str">
            <v>Lower energy bills, quieter operation</v>
          </cell>
          <cell r="AB8" t="str">
            <v>CFC free refrigerators reduce release of greenhouse gas emissions</v>
          </cell>
          <cell r="AC8">
            <v>0</v>
          </cell>
          <cell r="AD8">
            <v>0</v>
          </cell>
          <cell r="AE8">
            <v>4.817831516383983</v>
          </cell>
          <cell r="AF8">
            <v>0.4795299760948289</v>
          </cell>
          <cell r="AG8">
            <v>-4.338301540289153</v>
          </cell>
          <cell r="AH8">
            <v>0.09953232579098978</v>
          </cell>
          <cell r="AJ8" t="str">
            <v>The US Department of Energy's new efficiency standards for refrigerators and freezer became effective July 1, 2001. The Energy Star specifications for refrigerators and freezer are at least 10% more efficient than the July 1, 2001 standards. C&amp;RD Rate Dis</v>
          </cell>
          <cell r="AK8">
            <v>390.5702987244184</v>
          </cell>
        </row>
      </sheetData>
      <sheetData sheetId="3">
        <row r="24">
          <cell r="C24">
            <v>0.05555555555555556</v>
          </cell>
        </row>
        <row r="25">
          <cell r="C25">
            <v>0.05555555555555556</v>
          </cell>
        </row>
        <row r="26">
          <cell r="C26">
            <v>0.16666666666666666</v>
          </cell>
        </row>
        <row r="27">
          <cell r="C27">
            <v>0.3333333333333333</v>
          </cell>
        </row>
        <row r="28">
          <cell r="C28">
            <v>0.38888888888888884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easureTable"/>
      <sheetName val="ProData"/>
      <sheetName val="Input &amp; Output Data"/>
      <sheetName val="Recov per Cost"/>
      <sheetName val="Savings"/>
      <sheetName val="Cost Notes"/>
      <sheetName val="Savings Notes"/>
      <sheetName val="Notes"/>
      <sheetName val="Lookup Table"/>
    </sheetNames>
    <sheetDataSet>
      <sheetData sheetId="0">
        <row r="4">
          <cell r="A4" t="str">
            <v>Gravity Film Heat Exchanger in New MultiFamily Construction, DHW &amp; Shower Preheat, Electric Resistance</v>
          </cell>
          <cell r="B4" t="str">
            <v>Manufacturer, Dealer or Consumer Rebate </v>
          </cell>
          <cell r="C4" t="str">
            <v>New MF construction with &gt;10 units, electric resistance water heat, preheating shower &amp; DHW tank in balanced flow mode. Model S3-60,two-unit coil or equivalent with combined heat transfer surface area of 3.74sf or greater.</v>
          </cell>
          <cell r="D4" t="str">
            <v>Regionwide</v>
          </cell>
          <cell r="E4">
            <v>500.49</v>
          </cell>
          <cell r="F4">
            <v>0</v>
          </cell>
          <cell r="G4">
            <v>0</v>
          </cell>
          <cell r="H4">
            <v>40</v>
          </cell>
          <cell r="I4" t="str">
            <v>Deemed if water heating energy source is documented</v>
          </cell>
          <cell r="J4">
            <v>605.9248610785462</v>
          </cell>
          <cell r="K4">
            <v>652.1266317357854</v>
          </cell>
          <cell r="L4">
            <v>0.31700000166893005</v>
          </cell>
          <cell r="M4">
            <v>0.08251275000343174</v>
          </cell>
          <cell r="N4">
            <v>0.7674738040728217</v>
          </cell>
          <cell r="O4">
            <v>0</v>
          </cell>
          <cell r="P4">
            <v>0</v>
          </cell>
          <cell r="Q4">
            <v>0.7674738125209174</v>
          </cell>
          <cell r="R4">
            <v>0.5230331671797075</v>
          </cell>
          <cell r="S4">
            <v>0.006742595453137714</v>
          </cell>
          <cell r="T4">
            <v>0.06648400671526544</v>
          </cell>
          <cell r="U4">
            <v>0.5962597693481106</v>
          </cell>
          <cell r="V4">
            <v>-0.17121404317280675</v>
          </cell>
          <cell r="W4">
            <v>0.7769122015897574</v>
          </cell>
          <cell r="X4">
            <v>0.286</v>
          </cell>
          <cell r="Y4">
            <v>0.26029258966445923</v>
          </cell>
          <cell r="Z4">
            <v>0.14180011888948352</v>
          </cell>
          <cell r="AA4" t="str">
            <v>Increases effective recovery rating for water heater. Increases effective capacity of water heater. </v>
          </cell>
          <cell r="AC4">
            <v>0</v>
          </cell>
          <cell r="AD4">
            <v>0</v>
          </cell>
          <cell r="AE4">
            <v>0.7674738125209174</v>
          </cell>
          <cell r="AF4">
            <v>0.7377541530220781</v>
          </cell>
          <cell r="AG4">
            <v>-0.029719659498839257</v>
          </cell>
          <cell r="AH4">
            <v>0.9612759947776794</v>
          </cell>
          <cell r="AI4" t="str">
            <v>The State of Oregon through the Oregon Office of Energy offers a state income tax credit for the measure. website: http://www.energy.state.or.us/res/tax/taxcdt.htm</v>
          </cell>
          <cell r="AJ4" t="str">
            <v>Multi-family cost break comes from economy of scale of labor cost available in new large building complex. Does not apply to MF complexes with less than 10 units. </v>
          </cell>
          <cell r="AK4">
            <v>43.20627856513974</v>
          </cell>
        </row>
        <row r="5">
          <cell r="A5" t="str">
            <v>Gravity Film Heat Exchanger in New Single Family Construction, DHW &amp; Shower Preheat, Electric Resistance</v>
          </cell>
          <cell r="B5" t="str">
            <v>Manufacturer, Dealer or Consumer Rebate </v>
          </cell>
          <cell r="C5" t="str">
            <v>New SF construction, electric resistance water heat, preheating shower &amp; DHW tank in balanced flow mode. Model S3-60,two-unit coil or equivalent with combined heat transfer surface area of 3.74sf or greater.</v>
          </cell>
          <cell r="D5" t="str">
            <v>Regionwide</v>
          </cell>
          <cell r="E5">
            <v>549</v>
          </cell>
          <cell r="F5">
            <v>0</v>
          </cell>
          <cell r="G5">
            <v>0</v>
          </cell>
          <cell r="H5">
            <v>40</v>
          </cell>
          <cell r="I5" t="str">
            <v>Deemed if water heating energy source is documented</v>
          </cell>
          <cell r="J5">
            <v>605.9248610785462</v>
          </cell>
          <cell r="K5">
            <v>652.1266317357854</v>
          </cell>
          <cell r="L5">
            <v>0.31700000166893005</v>
          </cell>
          <cell r="M5">
            <v>0.08251275000343174</v>
          </cell>
          <cell r="N5">
            <v>0.8418612128833325</v>
          </cell>
          <cell r="O5">
            <v>0</v>
          </cell>
          <cell r="P5">
            <v>0</v>
          </cell>
          <cell r="Q5">
            <v>0.8418612204335562</v>
          </cell>
          <cell r="R5">
            <v>0.5230331671797075</v>
          </cell>
          <cell r="S5">
            <v>0.006742595453137714</v>
          </cell>
          <cell r="T5">
            <v>0.06648400671526544</v>
          </cell>
          <cell r="U5">
            <v>0.5962597693481106</v>
          </cell>
          <cell r="V5">
            <v>-0.2456014510854455</v>
          </cell>
          <cell r="W5">
            <v>0.7082637314509375</v>
          </cell>
          <cell r="X5">
            <v>0.286</v>
          </cell>
          <cell r="Y5">
            <v>0.26029258966445923</v>
          </cell>
          <cell r="Z5">
            <v>0.14180011888948352</v>
          </cell>
          <cell r="AA5" t="str">
            <v>Increases effective recovery rating for water heater. Increases effective capacity of water heater. </v>
          </cell>
          <cell r="AC5">
            <v>0</v>
          </cell>
          <cell r="AD5">
            <v>0</v>
          </cell>
          <cell r="AE5">
            <v>0.8418612204335562</v>
          </cell>
          <cell r="AF5">
            <v>0.7377541530220781</v>
          </cell>
          <cell r="AG5">
            <v>-0.10410706741147802</v>
          </cell>
          <cell r="AH5">
            <v>0.8763369917869568</v>
          </cell>
          <cell r="AI5" t="str">
            <v>The State of Oregon through the Oregon Office of Energy offers a state income tax credit for the measure. website: http://www.energy.state.or.us/res/tax/taxcdt.htm</v>
          </cell>
          <cell r="AJ5" t="str">
            <v>Multi-family cost break comes from economy of scale of labor cost available in new large building complex. Does not apply to MF complexes with less than 10 units. </v>
          </cell>
          <cell r="AK5">
            <v>47.39404665186259</v>
          </cell>
        </row>
        <row r="6">
          <cell r="A6" t="str">
            <v>Gravity Film Heat Exchanger in New MultiFamily Construction, DHW Preheat, Electric Resistance</v>
          </cell>
          <cell r="B6" t="str">
            <v>Manufacturer, Dealer or Consumer Rebate </v>
          </cell>
          <cell r="C6" t="str">
            <v>New MF construction with &gt;10 units, electric resistance water heat, preheating shower &amp; DHW tank in balanced flow mode. Model S3-60,two-unit coil or equivalent with combined heat transfer surface area of 3.74sf or greater.</v>
          </cell>
          <cell r="D6" t="str">
            <v>Regionwide</v>
          </cell>
          <cell r="E6">
            <v>458</v>
          </cell>
          <cell r="F6">
            <v>0</v>
          </cell>
          <cell r="G6">
            <v>0</v>
          </cell>
          <cell r="H6">
            <v>40</v>
          </cell>
          <cell r="I6" t="str">
            <v>Deemed if water heating energy source is documented</v>
          </cell>
          <cell r="J6">
            <v>484.73988886283695</v>
          </cell>
          <cell r="K6">
            <v>521.7013053886283</v>
          </cell>
          <cell r="L6">
            <v>0.31700000166893005</v>
          </cell>
          <cell r="M6">
            <v>0.06601020000274538</v>
          </cell>
          <cell r="N6">
            <v>0.8778971664402694</v>
          </cell>
          <cell r="O6">
            <v>0</v>
          </cell>
          <cell r="P6">
            <v>0</v>
          </cell>
          <cell r="Q6">
            <v>0.8778971546018247</v>
          </cell>
          <cell r="R6">
            <v>0.5230331671797086</v>
          </cell>
          <cell r="S6">
            <v>0.0067425953617372995</v>
          </cell>
          <cell r="T6">
            <v>0.06648400379045216</v>
          </cell>
          <cell r="U6">
            <v>0.596259766331898</v>
          </cell>
          <cell r="V6">
            <v>-0.2816373882699267</v>
          </cell>
          <cell r="W6">
            <v>0.6791909088739843</v>
          </cell>
          <cell r="X6">
            <v>0.286</v>
          </cell>
          <cell r="Y6">
            <v>0.20823407173156738</v>
          </cell>
          <cell r="Z6">
            <v>0.1418001101150437</v>
          </cell>
          <cell r="AA6" t="str">
            <v>Increases effective recovery rating for water heater. Increases effective capacity of water heater. </v>
          </cell>
          <cell r="AC6">
            <v>0</v>
          </cell>
          <cell r="AD6">
            <v>0</v>
          </cell>
          <cell r="AE6">
            <v>0.8778971546018247</v>
          </cell>
          <cell r="AF6">
            <v>0.737754141322825</v>
          </cell>
          <cell r="AG6">
            <v>-0.1401430132789997</v>
          </cell>
          <cell r="AH6">
            <v>0.8403651118278503</v>
          </cell>
          <cell r="AI6" t="str">
            <v>The State of Oregon through the Oregon Office of Energy offers a state income tax credit for the measure. website: http://www.energy.state.or.us/res/tax/taxcdt.htm</v>
          </cell>
          <cell r="AK6">
            <v>49.42275243048657</v>
          </cell>
        </row>
        <row r="7">
          <cell r="A7" t="str">
            <v>Gravity Film Heat Exchanger Retrofit in Existing Single Family Residence, DHW &amp; Shower Preheat, Electric Resistance</v>
          </cell>
          <cell r="B7" t="str">
            <v>Manufacturer, Dealer or Consumer Rebate </v>
          </cell>
          <cell r="C7" t="str">
            <v>SF or MF retrofit, electric resistance water heat,  preheating shower &amp; DHW tank in balanced flow mode. Model S3-60,two-unit coil or equivalent with combined heat transfer surface area of 3.74sf or greater.</v>
          </cell>
          <cell r="D7" t="str">
            <v>Regionwide</v>
          </cell>
          <cell r="E7">
            <v>605</v>
          </cell>
          <cell r="F7">
            <v>0</v>
          </cell>
          <cell r="G7">
            <v>0</v>
          </cell>
          <cell r="H7">
            <v>40</v>
          </cell>
          <cell r="I7" t="str">
            <v>Deemed if water heating energy source is documented</v>
          </cell>
          <cell r="J7">
            <v>605.9248610785462</v>
          </cell>
          <cell r="K7">
            <v>652.1266317357854</v>
          </cell>
          <cell r="L7">
            <v>0.31700000166893005</v>
          </cell>
          <cell r="M7">
            <v>0.08251275000343174</v>
          </cell>
          <cell r="N7">
            <v>0.9277341234870969</v>
          </cell>
          <cell r="O7">
            <v>0</v>
          </cell>
          <cell r="P7">
            <v>0</v>
          </cell>
          <cell r="Q7">
            <v>0.9277341127136077</v>
          </cell>
          <cell r="R7">
            <v>0.5230331671797075</v>
          </cell>
          <cell r="S7">
            <v>0.006742595453137714</v>
          </cell>
          <cell r="T7">
            <v>0.06648400671526544</v>
          </cell>
          <cell r="U7">
            <v>0.5962597693481106</v>
          </cell>
          <cell r="V7">
            <v>-0.3314743433654971</v>
          </cell>
          <cell r="W7">
            <v>0.6427054488748508</v>
          </cell>
          <cell r="X7">
            <v>0.286</v>
          </cell>
          <cell r="Y7">
            <v>0.26029258966445923</v>
          </cell>
          <cell r="Z7">
            <v>0.14180011888948352</v>
          </cell>
          <cell r="AA7" t="str">
            <v>Increases effective recovery rating for water heater. Increases effective capacity of water heater. </v>
          </cell>
          <cell r="AC7">
            <v>0</v>
          </cell>
          <cell r="AD7">
            <v>0</v>
          </cell>
          <cell r="AE7">
            <v>0.9277341127136077</v>
          </cell>
          <cell r="AF7">
            <v>0.7377541530220781</v>
          </cell>
          <cell r="AG7">
            <v>-0.1899799596915296</v>
          </cell>
          <cell r="AH7">
            <v>0.7952215671539307</v>
          </cell>
          <cell r="AI7" t="str">
            <v>The State of Oregon through the Oregon Office of Energy offers a state income tax credit for the measure. website: http://www.energy.state.or.us/res/tax/taxcdt.htm</v>
          </cell>
          <cell r="AJ7" t="str">
            <v>Multi-family cost break comes from economy of scale of labor cost available in new large building complex. Does not apply to MF complexes with less than 10 units. </v>
          </cell>
          <cell r="AK7">
            <v>52.22841096553976</v>
          </cell>
        </row>
        <row r="8">
          <cell r="A8" t="str">
            <v>Gravity Film Heat Exchanger in New MultiFamily Construction, Shower Preheat, Electric Resistance</v>
          </cell>
          <cell r="B8" t="str">
            <v>Manufacturer, Dealer or Consumer Rebate </v>
          </cell>
          <cell r="C8" t="str">
            <v>New MF construction with &gt;10 units, electric resistance water heat, preheating shower &amp; DHW tank in balanced flow mode. Model S3-60,two-unit coil or equivalent with combined heat transfer surface area of 3.74sf or greater.</v>
          </cell>
          <cell r="D8" t="str">
            <v>Regionwide</v>
          </cell>
          <cell r="E8">
            <v>448</v>
          </cell>
          <cell r="F8">
            <v>0</v>
          </cell>
          <cell r="G8">
            <v>0</v>
          </cell>
          <cell r="H8">
            <v>40</v>
          </cell>
          <cell r="I8" t="str">
            <v>Deemed if water heating energy source is documented</v>
          </cell>
          <cell r="J8">
            <v>424.1474027549823</v>
          </cell>
          <cell r="K8">
            <v>456.48864221504965</v>
          </cell>
          <cell r="L8">
            <v>0.31700000166893005</v>
          </cell>
          <cell r="M8">
            <v>0.0577589250024022</v>
          </cell>
          <cell r="N8">
            <v>0.9814046926144498</v>
          </cell>
          <cell r="O8">
            <v>0</v>
          </cell>
          <cell r="P8">
            <v>0</v>
          </cell>
          <cell r="Q8">
            <v>0.9814046837592153</v>
          </cell>
          <cell r="R8">
            <v>0.523033167179709</v>
          </cell>
          <cell r="S8">
            <v>0.006742595557595332</v>
          </cell>
          <cell r="T8">
            <v>0.06648400587960453</v>
          </cell>
          <cell r="U8">
            <v>0.596259768616909</v>
          </cell>
          <cell r="V8">
            <v>-0.3851449151423063</v>
          </cell>
          <cell r="W8">
            <v>0.6075574923210776</v>
          </cell>
          <cell r="X8">
            <v>0.286</v>
          </cell>
          <cell r="Y8">
            <v>0.18220481276512146</v>
          </cell>
          <cell r="Z8">
            <v>0.1418001289174148</v>
          </cell>
          <cell r="AA8" t="str">
            <v>Increases effective recovery rating for water heater. Increases effective capacity of water heater. </v>
          </cell>
          <cell r="AC8">
            <v>0</v>
          </cell>
          <cell r="AD8">
            <v>0</v>
          </cell>
          <cell r="AE8">
            <v>0.9814046837592153</v>
          </cell>
          <cell r="AF8">
            <v>0.7377541663926533</v>
          </cell>
          <cell r="AG8">
            <v>-0.24365051736656196</v>
          </cell>
          <cell r="AH8">
            <v>0.7517328858375549</v>
          </cell>
          <cell r="AI8" t="str">
            <v>The State of Oregon through the Oregon Office of Energy offers a state income tax credit for the measure. website: http://www.energy.state.or.us/res/tax/taxcdt.htm</v>
          </cell>
          <cell r="AK8">
            <v>55.24988943237313</v>
          </cell>
        </row>
        <row r="9">
          <cell r="A9" t="str">
            <v>Gravity Film Heat Exchanger in New Single Family Construction, DHW Preheat, Electric Resistance</v>
          </cell>
          <cell r="B9" t="str">
            <v>Manufacturer, Dealer or Consumer Rebate </v>
          </cell>
          <cell r="C9" t="str">
            <v>New MF construction with &gt;10 units, electric resistance water heat,  preheating DHW tank only. Model G3-60, single unit coil or equivalent with heat transfer surface area of 3.85 sf or greater.</v>
          </cell>
          <cell r="D9" t="str">
            <v>Regionwide</v>
          </cell>
          <cell r="E9">
            <v>524</v>
          </cell>
          <cell r="F9">
            <v>0</v>
          </cell>
          <cell r="G9">
            <v>0</v>
          </cell>
          <cell r="H9">
            <v>40</v>
          </cell>
          <cell r="I9" t="str">
            <v>Deemed if water heating energy source is documented</v>
          </cell>
          <cell r="J9">
            <v>484.73988886283695</v>
          </cell>
          <cell r="K9">
            <v>521.7013053886283</v>
          </cell>
          <cell r="L9">
            <v>0.31700000166893005</v>
          </cell>
          <cell r="M9">
            <v>0.06601020000274538</v>
          </cell>
          <cell r="N9">
            <v>1.0044063650976007</v>
          </cell>
          <cell r="O9">
            <v>0</v>
          </cell>
          <cell r="P9">
            <v>0</v>
          </cell>
          <cell r="Q9">
            <v>1.0044063847606663</v>
          </cell>
          <cell r="R9">
            <v>0.5230331671797086</v>
          </cell>
          <cell r="S9">
            <v>0.0067425953617372995</v>
          </cell>
          <cell r="T9">
            <v>0.06648400379045216</v>
          </cell>
          <cell r="U9">
            <v>0.596259766331898</v>
          </cell>
          <cell r="V9">
            <v>-0.4081466184287683</v>
          </cell>
          <cell r="W9">
            <v>0.5936439427094811</v>
          </cell>
          <cell r="X9">
            <v>0.286</v>
          </cell>
          <cell r="Y9">
            <v>0.20823407173156738</v>
          </cell>
          <cell r="Z9">
            <v>0.1418001101150437</v>
          </cell>
          <cell r="AA9" t="str">
            <v>Increases effective recovery rating for water heater. Increases effective capacity of water heater. </v>
          </cell>
          <cell r="AC9">
            <v>0</v>
          </cell>
          <cell r="AD9">
            <v>0</v>
          </cell>
          <cell r="AE9">
            <v>1.0044063847606663</v>
          </cell>
          <cell r="AF9">
            <v>0.737754141322825</v>
          </cell>
          <cell r="AG9">
            <v>-0.26665224343784133</v>
          </cell>
          <cell r="AH9">
            <v>0.7345175743103027</v>
          </cell>
          <cell r="AI9" t="str">
            <v>The State of Oregon through the Oregon Office of Energy offers a state income tax credit for the measure. website: http://www.energy.state.or.us/res/tax/taxcdt.htm</v>
          </cell>
          <cell r="AK9">
            <v>56.54481037192804</v>
          </cell>
        </row>
        <row r="10">
          <cell r="A10" t="str">
            <v>Gravity Film Heat Exchanger Retrofit in Existing Single Family Residence, DHW Preheat, Electric Resistance</v>
          </cell>
          <cell r="B10" t="str">
            <v>Manufacturer, Dealer or Consumer Rebate </v>
          </cell>
          <cell r="C10" t="str">
            <v>SF or MF retrofit, electric resistance water heat,  preheating DHW tank only. Model G3-60, single unit coil or equivalent with heat transfer surface area of 3.85 sf or greater.</v>
          </cell>
          <cell r="D10" t="str">
            <v>Regionwide</v>
          </cell>
          <cell r="E10">
            <v>537</v>
          </cell>
          <cell r="F10">
            <v>0</v>
          </cell>
          <cell r="G10">
            <v>0</v>
          </cell>
          <cell r="H10">
            <v>40</v>
          </cell>
          <cell r="I10" t="str">
            <v>Deemed if water heating energy source is documented</v>
          </cell>
          <cell r="J10">
            <v>484.73988886283695</v>
          </cell>
          <cell r="K10">
            <v>521.7013053886283</v>
          </cell>
          <cell r="L10">
            <v>0.31700000166893005</v>
          </cell>
          <cell r="M10">
            <v>0.06601020000274538</v>
          </cell>
          <cell r="N10">
            <v>1.0293248436210145</v>
          </cell>
          <cell r="O10">
            <v>0</v>
          </cell>
          <cell r="P10">
            <v>0</v>
          </cell>
          <cell r="Q10">
            <v>1.0293248579669314</v>
          </cell>
          <cell r="R10">
            <v>0.5230331671797086</v>
          </cell>
          <cell r="S10">
            <v>0.0067425953617372995</v>
          </cell>
          <cell r="T10">
            <v>0.06648400379045216</v>
          </cell>
          <cell r="U10">
            <v>0.596259766331898</v>
          </cell>
          <cell r="V10">
            <v>-0.4330650916350334</v>
          </cell>
          <cell r="W10">
            <v>0.5792726773446423</v>
          </cell>
          <cell r="X10">
            <v>0.286</v>
          </cell>
          <cell r="Y10">
            <v>0.20823407173156738</v>
          </cell>
          <cell r="Z10">
            <v>0.1418001101150437</v>
          </cell>
          <cell r="AA10" t="str">
            <v>Increases effective recovery rating for water heater. Increases effective capacity of water heater. </v>
          </cell>
          <cell r="AC10">
            <v>0</v>
          </cell>
          <cell r="AD10">
            <v>0</v>
          </cell>
          <cell r="AE10">
            <v>1.0293248579669314</v>
          </cell>
          <cell r="AF10">
            <v>0.737754141322825</v>
          </cell>
          <cell r="AG10">
            <v>-0.2915707166441064</v>
          </cell>
          <cell r="AH10">
            <v>0.7167359590530396</v>
          </cell>
          <cell r="AI10" t="str">
            <v>The State of Oregon through the Oregon Office of Energy offers a state income tax credit for the measure. website: http://www.energy.state.or.us/res/tax/taxcdt.htm</v>
          </cell>
          <cell r="AK10">
            <v>57.94763930223615</v>
          </cell>
        </row>
        <row r="11">
          <cell r="A11" t="str">
            <v>Gravity Film Heat Exchanger in New Single Family Construction, Shower Preheat, Electric Resistance</v>
          </cell>
          <cell r="B11" t="str">
            <v>Manufacturer, Dealer or Consumer Rebate </v>
          </cell>
          <cell r="C11" t="str">
            <v>New MF construction with &gt;10 units, electric resistance water heat,  preheating DHW tank only. Model G3-60, single unit coil or equivalent with heat transfer surface area of 3.85 sf or greater.</v>
          </cell>
          <cell r="D11" t="str">
            <v>Regionwide</v>
          </cell>
          <cell r="E11">
            <v>514</v>
          </cell>
          <cell r="F11">
            <v>0</v>
          </cell>
          <cell r="G11">
            <v>0</v>
          </cell>
          <cell r="H11">
            <v>40</v>
          </cell>
          <cell r="I11" t="str">
            <v>Deemed if water heating energy source is documented</v>
          </cell>
          <cell r="J11">
            <v>424.1474027549823</v>
          </cell>
          <cell r="K11">
            <v>456.48864221504965</v>
          </cell>
          <cell r="L11">
            <v>0.31700000166893005</v>
          </cell>
          <cell r="M11">
            <v>0.0577589250024022</v>
          </cell>
          <cell r="N11">
            <v>1.1259866339371143</v>
          </cell>
          <cell r="O11">
            <v>0</v>
          </cell>
          <cell r="P11">
            <v>0</v>
          </cell>
          <cell r="Q11">
            <v>1.1259866610836058</v>
          </cell>
          <cell r="R11">
            <v>0.523033167179709</v>
          </cell>
          <cell r="S11">
            <v>0.006742595557595332</v>
          </cell>
          <cell r="T11">
            <v>0.06648400587960453</v>
          </cell>
          <cell r="U11">
            <v>0.596259768616909</v>
          </cell>
          <cell r="V11">
            <v>-0.5297268924666968</v>
          </cell>
          <cell r="W11">
            <v>0.5295442559178204</v>
          </cell>
          <cell r="X11">
            <v>0.286</v>
          </cell>
          <cell r="Y11">
            <v>0.18220481276512146</v>
          </cell>
          <cell r="Z11">
            <v>0.1418001289174148</v>
          </cell>
          <cell r="AA11" t="str">
            <v>Increases effective recovery rating for water heater. Increases effective capacity of water heater. </v>
          </cell>
          <cell r="AC11">
            <v>0</v>
          </cell>
          <cell r="AD11">
            <v>0</v>
          </cell>
          <cell r="AE11">
            <v>1.1259866610836058</v>
          </cell>
          <cell r="AF11">
            <v>0.7377541663926533</v>
          </cell>
          <cell r="AG11">
            <v>-0.38823249469095245</v>
          </cell>
          <cell r="AH11">
            <v>0.6552068591117859</v>
          </cell>
          <cell r="AI11" t="str">
            <v>The State of Oregon through the Oregon Office of Energy offers a state income tax credit for the measure. website: http://www.energy.state.or.us/res/tax/taxcdt.htm</v>
          </cell>
          <cell r="AK11">
            <v>63.38938422259196</v>
          </cell>
        </row>
        <row r="12">
          <cell r="A12" t="str">
            <v>Gravity Film Heat Exchanger Retrofit in Existing Single Family Residence, Shower Preheat, Electric Resistance</v>
          </cell>
          <cell r="B12" t="str">
            <v>Manufacturer, Dealer or Consumer Rebate </v>
          </cell>
          <cell r="C12" t="str">
            <v>SF or MF retrofit, electric resistance water heat,  preheating shower only. Model G3-60, single unit coil or equivalent with heat transfer surface area of 3.85 sf or greater.</v>
          </cell>
          <cell r="D12" t="str">
            <v>Regionwide</v>
          </cell>
          <cell r="E12">
            <v>537</v>
          </cell>
          <cell r="F12">
            <v>0</v>
          </cell>
          <cell r="G12">
            <v>0</v>
          </cell>
          <cell r="H12">
            <v>40</v>
          </cell>
          <cell r="I12" t="str">
            <v>Deemed if water heating energy source is documented</v>
          </cell>
          <cell r="J12">
            <v>424.1474027549823</v>
          </cell>
          <cell r="K12">
            <v>456.48864221504965</v>
          </cell>
          <cell r="L12">
            <v>0.31700000166893005</v>
          </cell>
          <cell r="M12">
            <v>0.0577589250024022</v>
          </cell>
          <cell r="N12">
            <v>1.1763712498525885</v>
          </cell>
          <cell r="O12">
            <v>0</v>
          </cell>
          <cell r="P12">
            <v>0</v>
          </cell>
          <cell r="Q12">
            <v>1.1763712662479218</v>
          </cell>
          <cell r="R12">
            <v>0.523033167179709</v>
          </cell>
          <cell r="S12">
            <v>0.006742595557595332</v>
          </cell>
          <cell r="T12">
            <v>0.06648400587960453</v>
          </cell>
          <cell r="U12">
            <v>0.596259768616909</v>
          </cell>
          <cell r="V12">
            <v>-0.5801114976310128</v>
          </cell>
          <cell r="W12">
            <v>0.5068635946189852</v>
          </cell>
          <cell r="X12">
            <v>0.286</v>
          </cell>
          <cell r="Y12">
            <v>0.18220481276512146</v>
          </cell>
          <cell r="Z12">
            <v>0.1418001289174148</v>
          </cell>
          <cell r="AA12" t="str">
            <v>Increases effective recovery rating for water heater. Increases effective capacity of water heater. </v>
          </cell>
          <cell r="AC12">
            <v>0</v>
          </cell>
          <cell r="AD12">
            <v>0</v>
          </cell>
          <cell r="AE12">
            <v>1.1763712662479218</v>
          </cell>
          <cell r="AF12">
            <v>0.7377541663926533</v>
          </cell>
          <cell r="AG12">
            <v>-0.4386170998552684</v>
          </cell>
          <cell r="AH12">
            <v>0.6271439790725708</v>
          </cell>
          <cell r="AI12" t="str">
            <v>The State of Oregon through the Oregon Office of Energy offers a state income tax credit for the measure. website: http://www.energy.state.or.us/res/tax/taxcdt.htm</v>
          </cell>
          <cell r="AK12">
            <v>66.22587348826988</v>
          </cell>
        </row>
        <row r="13">
          <cell r="A13" t="str">
            <v>Gravity Film Heat Exchanger in New MultiFamily Construction, DHW &amp; Shower Preheat, Heat Pump</v>
          </cell>
          <cell r="B13" t="str">
            <v>Manufacturer, Dealer or Consumer Rebate </v>
          </cell>
          <cell r="C13" t="str">
            <v>New MF construction with &gt;10 units, electric resistance water heat, preheating shower &amp; DHW tank in balanced flow mode. Model S3-60,two-unit coil or equivalent with combined heat transfer surface area of 3.74sf or greater.</v>
          </cell>
          <cell r="D13" t="str">
            <v>Regionwide</v>
          </cell>
          <cell r="E13">
            <v>500.49</v>
          </cell>
          <cell r="F13">
            <v>0</v>
          </cell>
          <cell r="G13">
            <v>0</v>
          </cell>
          <cell r="H13">
            <v>40</v>
          </cell>
          <cell r="I13" t="str">
            <v>Deemed if water heating energy source is documented</v>
          </cell>
          <cell r="J13">
            <v>217.59591389502245</v>
          </cell>
          <cell r="K13">
            <v>234.1876023295179</v>
          </cell>
          <cell r="L13">
            <v>0.31700000166893005</v>
          </cell>
          <cell r="M13">
            <v>0.029631458285156585</v>
          </cell>
          <cell r="N13">
            <v>2.1371332291588847</v>
          </cell>
          <cell r="O13">
            <v>0</v>
          </cell>
          <cell r="P13">
            <v>0</v>
          </cell>
          <cell r="Q13">
            <v>2.1371332526837348</v>
          </cell>
          <cell r="R13">
            <v>0.5230331671797085</v>
          </cell>
          <cell r="S13">
            <v>0.0067425951117244705</v>
          </cell>
          <cell r="T13">
            <v>0.0664840012726664</v>
          </cell>
          <cell r="U13">
            <v>0.5962597635640994</v>
          </cell>
          <cell r="V13">
            <v>-1.5408734891196354</v>
          </cell>
          <cell r="W13">
            <v>0.2789998063131243</v>
          </cell>
          <cell r="X13">
            <v>0.286</v>
          </cell>
          <cell r="Y13">
            <v>0.09347463399171829</v>
          </cell>
          <cell r="Z13">
            <v>0.14180008062770258</v>
          </cell>
          <cell r="AA13" t="str">
            <v>Increases effective recovery rating for water heater. Increases effective capacity of water heater. </v>
          </cell>
          <cell r="AC13">
            <v>0</v>
          </cell>
          <cell r="AD13">
            <v>0</v>
          </cell>
          <cell r="AE13">
            <v>2.1371332526837348</v>
          </cell>
          <cell r="AF13">
            <v>0.7377540738596079</v>
          </cell>
          <cell r="AG13">
            <v>-1.3993791788241268</v>
          </cell>
          <cell r="AH13">
            <v>0.3452073335647583</v>
          </cell>
          <cell r="AI13" t="str">
            <v>The State of Oregon through the Oregon Office of Energy offers a state income tax credit for the measure. website: http://www.energy.state.or.us/res/tax/taxcdt.htm</v>
          </cell>
          <cell r="AJ13" t="str">
            <v>Multi-family cost break comes from economy of scale of labor cost available in new large building complex. Does not apply to MF complexes with less than 10 units. </v>
          </cell>
          <cell r="AK13">
            <v>120.3136486741819</v>
          </cell>
        </row>
        <row r="14">
          <cell r="A14" t="str">
            <v>Gravity Film Heat Exchanger in New Single Family Construction, DHW &amp; Shower Preheat, Heat Pump</v>
          </cell>
          <cell r="B14" t="str">
            <v>Manufacturer, Dealer or Consumer Rebate </v>
          </cell>
          <cell r="C14" t="str">
            <v>New MF construction with &gt;10 units, electric resistance water heat,  preheating DHW tank only. Model G3-60, single unit coil or equivalent with heat transfer surface area of 3.85 sf or greater.</v>
          </cell>
          <cell r="D14" t="str">
            <v>Regionwide</v>
          </cell>
          <cell r="E14">
            <v>549</v>
          </cell>
          <cell r="F14">
            <v>0</v>
          </cell>
          <cell r="G14">
            <v>0</v>
          </cell>
          <cell r="H14">
            <v>40</v>
          </cell>
          <cell r="I14" t="str">
            <v>Deemed if water heating energy source is documented</v>
          </cell>
          <cell r="J14">
            <v>217.59591389502245</v>
          </cell>
          <cell r="K14">
            <v>234.1876023295179</v>
          </cell>
          <cell r="L14">
            <v>0.31700000166893005</v>
          </cell>
          <cell r="M14">
            <v>0.029631458285156585</v>
          </cell>
          <cell r="N14">
            <v>2.3442748962181614</v>
          </cell>
          <cell r="O14">
            <v>0</v>
          </cell>
          <cell r="P14">
            <v>0</v>
          </cell>
          <cell r="Q14">
            <v>2.3442749172427666</v>
          </cell>
          <cell r="R14">
            <v>0.5230331671797085</v>
          </cell>
          <cell r="S14">
            <v>0.0067425951117244705</v>
          </cell>
          <cell r="T14">
            <v>0.0664840012726664</v>
          </cell>
          <cell r="U14">
            <v>0.5962597635640994</v>
          </cell>
          <cell r="V14">
            <v>-1.7480151536786672</v>
          </cell>
          <cell r="W14">
            <v>0.254347200995263</v>
          </cell>
          <cell r="X14">
            <v>0.286</v>
          </cell>
          <cell r="Y14">
            <v>0.09347463399171829</v>
          </cell>
          <cell r="Z14">
            <v>0.14180008062770258</v>
          </cell>
          <cell r="AA14" t="str">
            <v>Increases effective recovery rating for water heater. Increases effective capacity of water heater. </v>
          </cell>
          <cell r="AC14">
            <v>0</v>
          </cell>
          <cell r="AD14">
            <v>0</v>
          </cell>
          <cell r="AE14">
            <v>2.3442749172427666</v>
          </cell>
          <cell r="AF14">
            <v>0.7377540738596079</v>
          </cell>
          <cell r="AG14">
            <v>-1.6065208433831586</v>
          </cell>
          <cell r="AH14">
            <v>0.3147045969963074</v>
          </cell>
          <cell r="AI14" t="str">
            <v>The State of Oregon through the Oregon Office of Energy offers a state income tax credit for the measure. website: http://www.energy.state.or.us/res/tax/taxcdt.htm</v>
          </cell>
          <cell r="AJ14" t="str">
            <v>Multi-family cost break comes from economy of scale of labor cost available in new large building complex. Does not apply to MF complexes with less than 10 units. </v>
          </cell>
          <cell r="AK14">
            <v>131.97504778207553</v>
          </cell>
        </row>
        <row r="15">
          <cell r="A15" t="str">
            <v>Gravity Film Heat Exchanger in New MultiFamily Construction, DHW  Preheat, Heat Pump</v>
          </cell>
          <cell r="B15" t="str">
            <v>Manufacturer, Dealer or Consumer Rebate </v>
          </cell>
          <cell r="C15" t="str">
            <v>New MF construction with &gt;10 units, heat pump water heat, preheating DHW tank only. Model G3-60, single unit coil or equivalent with heat transfer surface area of 3.85 sf or greater.</v>
          </cell>
          <cell r="D15" t="str">
            <v>Regionwide</v>
          </cell>
          <cell r="E15">
            <v>458</v>
          </cell>
          <cell r="F15">
            <v>0</v>
          </cell>
          <cell r="G15">
            <v>0</v>
          </cell>
          <cell r="H15">
            <v>40</v>
          </cell>
          <cell r="I15" t="str">
            <v>Deemed if water heating energy source is documented</v>
          </cell>
          <cell r="J15">
            <v>174.07673111601792</v>
          </cell>
          <cell r="K15">
            <v>187.3500818636143</v>
          </cell>
          <cell r="L15">
            <v>0.31700000166893005</v>
          </cell>
          <cell r="M15">
            <v>0.02370516662812527</v>
          </cell>
          <cell r="N15">
            <v>2.444621818005278</v>
          </cell>
          <cell r="O15">
            <v>0</v>
          </cell>
          <cell r="P15">
            <v>0</v>
          </cell>
          <cell r="Q15">
            <v>2.4446217850395486</v>
          </cell>
          <cell r="R15">
            <v>0.5230331671797072</v>
          </cell>
          <cell r="S15">
            <v>0.006742595366241124</v>
          </cell>
          <cell r="T15">
            <v>0.06648400534493286</v>
          </cell>
          <cell r="U15">
            <v>0.5962597678908811</v>
          </cell>
          <cell r="V15">
            <v>-1.8483620171486677</v>
          </cell>
          <cell r="W15">
            <v>0.24390675544979443</v>
          </cell>
          <cell r="X15">
            <v>0.286</v>
          </cell>
          <cell r="Y15">
            <v>0.0747797042131424</v>
          </cell>
          <cell r="Z15">
            <v>0.14180011524196742</v>
          </cell>
          <cell r="AA15" t="str">
            <v>Increases effective recovery rating for water heater. Increases effective capacity of water heater. </v>
          </cell>
          <cell r="AC15">
            <v>0</v>
          </cell>
          <cell r="AD15">
            <v>0</v>
          </cell>
          <cell r="AE15">
            <v>2.4446217850395486</v>
          </cell>
          <cell r="AF15">
            <v>0.7377541878830687</v>
          </cell>
          <cell r="AG15">
            <v>-1.70686759715648</v>
          </cell>
          <cell r="AH15">
            <v>0.3017866313457489</v>
          </cell>
          <cell r="AI15" t="str">
            <v>The State of Oregon through the Oregon Office of Energy offers a state income tax credit for the measure. website: http://www.energy.state.or.us/res/tax/taxcdt.htm</v>
          </cell>
          <cell r="AK15">
            <v>137.62424975962284</v>
          </cell>
        </row>
        <row r="16">
          <cell r="A16" t="str">
            <v>Gravity Film Heat Exchanger Retrofit in Existing Single Family Residence, DHW &amp; Shower Preheat, Heat Pump</v>
          </cell>
          <cell r="B16" t="str">
            <v>Manufacturer, Dealer or Consumer Rebate </v>
          </cell>
          <cell r="C16" t="str">
            <v>New SF construction, electric resistance water heat, preheating DHW tank only. Model G3-60, single unit coil or equivalent with heat transfer surface area of 3.85 sf or greater.</v>
          </cell>
          <cell r="D16" t="str">
            <v>Regionwide</v>
          </cell>
          <cell r="E16">
            <v>605</v>
          </cell>
          <cell r="F16">
            <v>0</v>
          </cell>
          <cell r="G16">
            <v>0</v>
          </cell>
          <cell r="H16">
            <v>40</v>
          </cell>
          <cell r="I16" t="str">
            <v>Deemed if water heating energy source is documented</v>
          </cell>
          <cell r="J16">
            <v>217.59591389502245</v>
          </cell>
          <cell r="K16">
            <v>234.1876023295179</v>
          </cell>
          <cell r="L16">
            <v>0.31700000166893005</v>
          </cell>
          <cell r="M16">
            <v>0.029631458285156585</v>
          </cell>
          <cell r="N16">
            <v>2.5833994757959706</v>
          </cell>
          <cell r="O16">
            <v>0</v>
          </cell>
          <cell r="P16">
            <v>0</v>
          </cell>
          <cell r="Q16">
            <v>2.5833994457957523</v>
          </cell>
          <cell r="R16">
            <v>0.5230331671797085</v>
          </cell>
          <cell r="S16">
            <v>0.0067425951117244705</v>
          </cell>
          <cell r="T16">
            <v>0.0664840012726664</v>
          </cell>
          <cell r="U16">
            <v>0.5962597635640994</v>
          </cell>
          <cell r="V16">
            <v>-1.987139682231653</v>
          </cell>
          <cell r="W16">
            <v>0.23080432433105066</v>
          </cell>
          <cell r="X16">
            <v>0.286</v>
          </cell>
          <cell r="Y16">
            <v>0.09347463399171829</v>
          </cell>
          <cell r="Z16">
            <v>0.14180008062770258</v>
          </cell>
          <cell r="AA16" t="str">
            <v>Increases effective recovery rating for water heater. Increases effective capacity of water heater. </v>
          </cell>
          <cell r="AC16">
            <v>0</v>
          </cell>
          <cell r="AD16">
            <v>0</v>
          </cell>
          <cell r="AE16">
            <v>2.5833994457957523</v>
          </cell>
          <cell r="AF16">
            <v>0.7377541390158712</v>
          </cell>
          <cell r="AG16">
            <v>-1.8456453067798813</v>
          </cell>
          <cell r="AH16">
            <v>0.28557494282722473</v>
          </cell>
          <cell r="AI16" t="str">
            <v>The State of Oregon through the Oregon Office of Energy offers a state income tax credit for the measure. website: http://www.energy.state.or.us/res/tax/taxcdt.htm</v>
          </cell>
          <cell r="AJ16" t="str">
            <v>Multi-family cost break comes from economy of scale of labor cost available in new large building complex. Does not apply to MF complexes with less than 10 units. </v>
          </cell>
          <cell r="AK16">
            <v>145.4369803741605</v>
          </cell>
        </row>
        <row r="17">
          <cell r="A17" t="str">
            <v>Gravity Film Heat Exchanger in New MultiFamily Construction, Shower Preheat, Heat Pump</v>
          </cell>
          <cell r="B17" t="str">
            <v>Manufacturer, Dealer or Consumer Rebate </v>
          </cell>
          <cell r="C17" t="str">
            <v>New MF construction with &gt;10 units, electric resistance water heat, preheating shower &amp; DHW tank in balanced flow mode. Model S3-60,two-unit coil or equivalent with combined heat transfer surface area of 3.74sf or greater.</v>
          </cell>
          <cell r="D17" t="str">
            <v>Regionwide</v>
          </cell>
          <cell r="E17">
            <v>448</v>
          </cell>
          <cell r="F17">
            <v>0</v>
          </cell>
          <cell r="G17">
            <v>0</v>
          </cell>
          <cell r="H17">
            <v>40</v>
          </cell>
          <cell r="I17" t="str">
            <v>Deemed if water heating energy source is documented</v>
          </cell>
          <cell r="J17">
            <v>152.31713972651568</v>
          </cell>
          <cell r="K17">
            <v>163.93132163066247</v>
          </cell>
          <cell r="L17">
            <v>0.31700000166893005</v>
          </cell>
          <cell r="M17">
            <v>0.020742020799609604</v>
          </cell>
          <cell r="N17">
            <v>2.7328523380321017</v>
          </cell>
          <cell r="O17">
            <v>0</v>
          </cell>
          <cell r="P17">
            <v>0</v>
          </cell>
          <cell r="Q17">
            <v>2.7328523133735194</v>
          </cell>
          <cell r="R17">
            <v>0.5230331671797082</v>
          </cell>
          <cell r="S17">
            <v>0.006742595548038735</v>
          </cell>
          <cell r="T17">
            <v>0.06648400243617111</v>
          </cell>
          <cell r="U17">
            <v>0.596259765163918</v>
          </cell>
          <cell r="V17">
            <v>-2.1365925482096015</v>
          </cell>
          <cell r="W17">
            <v>0.21818221286457887</v>
          </cell>
          <cell r="X17">
            <v>0.286</v>
          </cell>
          <cell r="Y17">
            <v>0.06543224304914474</v>
          </cell>
          <cell r="Z17">
            <v>0.14180011087882483</v>
          </cell>
          <cell r="AA17" t="str">
            <v>Increases effective recovery rating for water heater. Increases effective capacity of water heater. </v>
          </cell>
          <cell r="AC17">
            <v>0</v>
          </cell>
          <cell r="AD17">
            <v>0</v>
          </cell>
          <cell r="AE17">
            <v>2.7328523133735194</v>
          </cell>
          <cell r="AF17">
            <v>0.7377541297078338</v>
          </cell>
          <cell r="AG17">
            <v>-1.9950981836656856</v>
          </cell>
          <cell r="AH17">
            <v>0.2699575424194336</v>
          </cell>
          <cell r="AI17" t="str">
            <v>The State of Oregon through the Oregon Office of Energy offers a state income tax credit for the measure. website: http://www.energy.state.or.us/res/tax/taxcdt.htm</v>
          </cell>
          <cell r="AK17">
            <v>153.85069039056773</v>
          </cell>
        </row>
        <row r="18">
          <cell r="A18" t="str">
            <v>Gravity Film Heat Exchanger in New Single Family Construction, DHW  Preheat, Heat Pump</v>
          </cell>
          <cell r="B18" t="str">
            <v>Manufacturer, Dealer or Consumer Rebate </v>
          </cell>
          <cell r="C18" t="str">
            <v>New MF construction with &gt;10 units, electric resistance water heat, preheating shower &amp; DHW tank in balanced flow mode. Model S3-60,two-unit coil or equivalent with combined heat transfer surface area of 3.74sf or greater.</v>
          </cell>
          <cell r="D18" t="str">
            <v>Regionwide</v>
          </cell>
          <cell r="E18">
            <v>524</v>
          </cell>
          <cell r="F18">
            <v>0</v>
          </cell>
          <cell r="G18">
            <v>0</v>
          </cell>
          <cell r="H18">
            <v>40</v>
          </cell>
          <cell r="I18" t="str">
            <v>Deemed if water heating energy source is documented</v>
          </cell>
          <cell r="J18">
            <v>174.07673111601792</v>
          </cell>
          <cell r="K18">
            <v>187.3500818636143</v>
          </cell>
          <cell r="L18">
            <v>0.31700000166893005</v>
          </cell>
          <cell r="M18">
            <v>0.02370516662812527</v>
          </cell>
          <cell r="N18">
            <v>2.7969035647047282</v>
          </cell>
          <cell r="O18">
            <v>0</v>
          </cell>
          <cell r="P18">
            <v>0</v>
          </cell>
          <cell r="Q18">
            <v>2.7969036194591586</v>
          </cell>
          <cell r="R18">
            <v>0.5230331671797072</v>
          </cell>
          <cell r="S18">
            <v>0.006742595366241124</v>
          </cell>
          <cell r="T18">
            <v>0.06648400534493286</v>
          </cell>
          <cell r="U18">
            <v>0.5962597678908811</v>
          </cell>
          <cell r="V18">
            <v>-2.2006438515682776</v>
          </cell>
          <cell r="W18">
            <v>0.21318566851659362</v>
          </cell>
          <cell r="X18">
            <v>0.286</v>
          </cell>
          <cell r="Y18">
            <v>0.0747797042131424</v>
          </cell>
          <cell r="Z18">
            <v>0.14180011524196742</v>
          </cell>
          <cell r="AA18" t="str">
            <v>Increases effective recovery rating for water heater. Increases effective capacity of water heater. </v>
          </cell>
          <cell r="AC18">
            <v>0</v>
          </cell>
          <cell r="AD18">
            <v>0</v>
          </cell>
          <cell r="AE18">
            <v>2.7969036194591586</v>
          </cell>
          <cell r="AF18">
            <v>0.7377541064377396</v>
          </cell>
          <cell r="AG18">
            <v>-2.059149513021419</v>
          </cell>
          <cell r="AH18">
            <v>0.2637753188610077</v>
          </cell>
          <cell r="AI18" t="str">
            <v>The State of Oregon through the Oregon Office of Energy offers a state income tax credit for the measure. website: http://www.energy.state.or.us/res/tax/taxcdt.htm</v>
          </cell>
          <cell r="AK18">
            <v>157.45657055790417</v>
          </cell>
        </row>
        <row r="19">
          <cell r="A19" t="str">
            <v>Gravity Film Heat Exchanger Retrofit in Existing Single Family Residence, DHW Preheat, Heat Pump</v>
          </cell>
          <cell r="B19" t="str">
            <v>Manufacturer, Dealer or Consumer Rebate </v>
          </cell>
          <cell r="C19" t="str">
            <v>New SF construction,  electric resistance water heat, preheating shower only. Model G3-60, single unit coil or equivalent with heat transfer surface area of 3.85 sf or greater.</v>
          </cell>
          <cell r="D19" t="str">
            <v>Regionwide</v>
          </cell>
          <cell r="E19">
            <v>537</v>
          </cell>
          <cell r="F19">
            <v>0</v>
          </cell>
          <cell r="G19">
            <v>0</v>
          </cell>
          <cell r="H19">
            <v>40</v>
          </cell>
          <cell r="I19" t="str">
            <v>Deemed if water heating energy source is documented</v>
          </cell>
          <cell r="J19">
            <v>174.07673111601792</v>
          </cell>
          <cell r="K19">
            <v>187.3500818636143</v>
          </cell>
          <cell r="L19">
            <v>0.31700000166893005</v>
          </cell>
          <cell r="M19">
            <v>0.02370516662812527</v>
          </cell>
          <cell r="N19">
            <v>2.866292393600075</v>
          </cell>
          <cell r="O19">
            <v>0</v>
          </cell>
          <cell r="P19">
            <v>0</v>
          </cell>
          <cell r="Q19">
            <v>2.8662924335481947</v>
          </cell>
          <cell r="R19">
            <v>0.5230331671797072</v>
          </cell>
          <cell r="S19">
            <v>0.006742595366241124</v>
          </cell>
          <cell r="T19">
            <v>0.06648400534493286</v>
          </cell>
          <cell r="U19">
            <v>0.5962597678908811</v>
          </cell>
          <cell r="V19">
            <v>-2.2700326656573138</v>
          </cell>
          <cell r="W19">
            <v>0.20802475034020473</v>
          </cell>
          <cell r="X19">
            <v>0.286</v>
          </cell>
          <cell r="Y19">
            <v>0.0747797042131424</v>
          </cell>
          <cell r="Z19">
            <v>0.14180011524196742</v>
          </cell>
          <cell r="AA19" t="str">
            <v>Increases effective recovery rating for water heater. Increases effective capacity of water heater. </v>
          </cell>
          <cell r="AC19">
            <v>0</v>
          </cell>
          <cell r="AD19">
            <v>0</v>
          </cell>
          <cell r="AE19">
            <v>2.8662924335481947</v>
          </cell>
          <cell r="AF19">
            <v>0.7377541064377396</v>
          </cell>
          <cell r="AG19">
            <v>-2.128538327110455</v>
          </cell>
          <cell r="AH19">
            <v>0.25738969445228577</v>
          </cell>
          <cell r="AI19" t="str">
            <v>The State of Oregon through the Oregon Office of Energy offers a state income tax credit for the measure. website: http://www.energy.state.or.us/res/tax/taxcdt.htm</v>
          </cell>
          <cell r="AK19">
            <v>161.3629349261431</v>
          </cell>
        </row>
        <row r="20">
          <cell r="A20" t="str">
            <v>Gravity Film Heat Exchanger in New Single Family Construction, Shower Preheat, Heat Pump</v>
          </cell>
          <cell r="B20" t="str">
            <v>Manufacturer, Dealer or Consumer Rebate </v>
          </cell>
          <cell r="C20" t="str">
            <v>New MF construction with &gt;10 units, electric resistance water heat,  preheating DHW tank only. Model G3-60, single unit coil or equivalent with heat transfer surface area of 3.85 sf or greater.</v>
          </cell>
          <cell r="D20" t="str">
            <v>Regionwide</v>
          </cell>
          <cell r="E20">
            <v>514</v>
          </cell>
          <cell r="F20">
            <v>0</v>
          </cell>
          <cell r="G20">
            <v>0</v>
          </cell>
          <cell r="H20">
            <v>40</v>
          </cell>
          <cell r="I20" t="str">
            <v>Deemed if water heating energy source is documented</v>
          </cell>
          <cell r="J20">
            <v>152.31713972651568</v>
          </cell>
          <cell r="K20">
            <v>163.93132163066247</v>
          </cell>
          <cell r="L20">
            <v>0.31700000166893005</v>
          </cell>
          <cell r="M20">
            <v>0.020742020799609604</v>
          </cell>
          <cell r="N20">
            <v>3.1354600485457595</v>
          </cell>
          <cell r="O20">
            <v>0</v>
          </cell>
          <cell r="P20">
            <v>0</v>
          </cell>
          <cell r="Q20">
            <v>3.135460124138788</v>
          </cell>
          <cell r="R20">
            <v>0.5230331671797082</v>
          </cell>
          <cell r="S20">
            <v>0.006742595548038735</v>
          </cell>
          <cell r="T20">
            <v>0.06648400243617111</v>
          </cell>
          <cell r="U20">
            <v>0.596259765163918</v>
          </cell>
          <cell r="V20">
            <v>-2.53920035897487</v>
          </cell>
          <cell r="W20">
            <v>0.19016659168251798</v>
          </cell>
          <cell r="X20">
            <v>0.286</v>
          </cell>
          <cell r="Y20">
            <v>0.06543224304914474</v>
          </cell>
          <cell r="Z20">
            <v>0.14180011087882483</v>
          </cell>
          <cell r="AA20" t="str">
            <v>Increases effective recovery rating for water heater. Increases effective capacity of water heater. </v>
          </cell>
          <cell r="AC20">
            <v>0</v>
          </cell>
          <cell r="AD20">
            <v>0</v>
          </cell>
          <cell r="AE20">
            <v>3.135460124138788</v>
          </cell>
          <cell r="AF20">
            <v>0.7377541297078338</v>
          </cell>
          <cell r="AG20">
            <v>-2.397705994430954</v>
          </cell>
          <cell r="AH20">
            <v>0.23529373109340668</v>
          </cell>
          <cell r="AI20" t="str">
            <v>The State of Oregon through the Oregon Office of Energy offers a state income tax credit for the measure. website: http://www.energy.state.or.us/res/tax/taxcdt.htm</v>
          </cell>
          <cell r="AK20">
            <v>176.5161998743178</v>
          </cell>
        </row>
        <row r="21">
          <cell r="A21" t="str">
            <v>Gravity Film Heat Exchanger Retrofit in Existing Single Family Residence, Shower Preheat, Heat Pump</v>
          </cell>
          <cell r="B21" t="str">
            <v>Manufacturer, Dealer or Consumer Rebate </v>
          </cell>
          <cell r="C21" t="str">
            <v>SF or MF retrofit, heat pump water heat,  preheating shower only. Model G3-60, single unit coil or equivalent with heat transfer surface area of 3.85 sf or greater.</v>
          </cell>
          <cell r="D21" t="str">
            <v>Regionwide</v>
          </cell>
          <cell r="E21">
            <v>537</v>
          </cell>
          <cell r="F21">
            <v>0</v>
          </cell>
          <cell r="G21">
            <v>0</v>
          </cell>
          <cell r="H21">
            <v>40</v>
          </cell>
          <cell r="I21" t="str">
            <v>Deemed if water heating energy source is documented</v>
          </cell>
          <cell r="J21">
            <v>152.31713972651568</v>
          </cell>
          <cell r="K21">
            <v>163.93132163066247</v>
          </cell>
          <cell r="L21">
            <v>0.31700000166893005</v>
          </cell>
          <cell r="M21">
            <v>0.020742020799609604</v>
          </cell>
          <cell r="N21">
            <v>3.2757627355429433</v>
          </cell>
          <cell r="O21">
            <v>0</v>
          </cell>
          <cell r="P21">
            <v>0</v>
          </cell>
          <cell r="Q21">
            <v>3.2757627811979377</v>
          </cell>
          <cell r="R21">
            <v>0.5230331671797082</v>
          </cell>
          <cell r="S21">
            <v>0.006742595548038735</v>
          </cell>
          <cell r="T21">
            <v>0.06648400243617111</v>
          </cell>
          <cell r="U21">
            <v>0.596259765163918</v>
          </cell>
          <cell r="V21">
            <v>-2.67950301603402</v>
          </cell>
          <cell r="W21">
            <v>0.1820216557152125</v>
          </cell>
          <cell r="X21">
            <v>0.286</v>
          </cell>
          <cell r="Y21">
            <v>0.06543224304914474</v>
          </cell>
          <cell r="Z21">
            <v>0.14180011087882483</v>
          </cell>
          <cell r="AA21" t="str">
            <v>Increases effective recovery rating for water heater. Increases effective capacity of water heater. </v>
          </cell>
          <cell r="AC21">
            <v>0</v>
          </cell>
          <cell r="AD21">
            <v>0</v>
          </cell>
          <cell r="AE21">
            <v>3.2757627811979377</v>
          </cell>
          <cell r="AF21">
            <v>0.7377541297078338</v>
          </cell>
          <cell r="AG21">
            <v>-2.538008651490104</v>
          </cell>
          <cell r="AH21">
            <v>0.22521598637104034</v>
          </cell>
          <cell r="AI21" t="str">
            <v>The State of Oregon through the Oregon Office of Energy offers a state income tax credit for the measure. website: http://www.energy.state.or.us/res/tax/taxcdt.htm</v>
          </cell>
          <cell r="AK21">
            <v>184.414782772735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WAC"/>
      <sheetName val="Window AC"/>
      <sheetName val="Price vs. EER Regressions"/>
      <sheetName val="Lookup Table"/>
      <sheetName val="Energy Star Room AC Models"/>
      <sheetName val="CEC Room AC Data"/>
      <sheetName val="Circuit City Prices"/>
      <sheetName val="E-Shop Prices"/>
      <sheetName val="Netmarket.com Prices"/>
    </sheetNames>
    <sheetDataSet>
      <sheetData sheetId="0">
        <row r="4">
          <cell r="A4" t="str">
            <v>Energy Star Window Air Conditioner - Cooling Zone 3 6000 Btu/hr</v>
          </cell>
          <cell r="B4" t="str">
            <v>Unit Must Comply with Energy Star specifications and replace an existing unit. Manufacturer, retailer or consumer rebate, coupon or other incentive.</v>
          </cell>
          <cell r="C4" t="str">
            <v>Residential Dwellings</v>
          </cell>
          <cell r="D4" t="str">
            <v>Cooling Zone 3</v>
          </cell>
          <cell r="E4">
            <v>89.76</v>
          </cell>
          <cell r="F4">
            <v>0</v>
          </cell>
          <cell r="G4">
            <v>0</v>
          </cell>
          <cell r="H4">
            <v>9</v>
          </cell>
          <cell r="I4" t="str">
            <v>Deemed</v>
          </cell>
          <cell r="J4">
            <v>57.23094710473083</v>
          </cell>
          <cell r="K4">
            <v>61.594806821466555</v>
          </cell>
          <cell r="L4">
            <v>0</v>
          </cell>
          <cell r="M4">
            <v>0</v>
          </cell>
          <cell r="N4">
            <v>1.4572660226587202</v>
          </cell>
          <cell r="O4">
            <v>0</v>
          </cell>
          <cell r="P4">
            <v>0</v>
          </cell>
          <cell r="Q4">
            <v>1.4572659941152222</v>
          </cell>
          <cell r="R4">
            <v>0.350920635400489</v>
          </cell>
          <cell r="S4">
            <v>0</v>
          </cell>
          <cell r="T4">
            <v>0.04430733753571713</v>
          </cell>
          <cell r="U4">
            <v>0.39522797293620615</v>
          </cell>
          <cell r="V4">
            <v>-1.0620380211790161</v>
          </cell>
          <cell r="W4">
            <v>0.271211959100734</v>
          </cell>
          <cell r="X4">
            <v>0.10389040759597139</v>
          </cell>
          <cell r="Y4">
            <v>0.041361004114151</v>
          </cell>
          <cell r="Z4">
            <v>0.09652999544341129</v>
          </cell>
          <cell r="AA4" t="str">
            <v>Increased comfort</v>
          </cell>
          <cell r="AB4" t="str">
            <v>Reduced environmental impacts from electricity generation</v>
          </cell>
          <cell r="AC4">
            <v>0</v>
          </cell>
          <cell r="AD4">
            <v>0</v>
          </cell>
          <cell r="AE4">
            <v>1.4572659941152222</v>
          </cell>
          <cell r="AF4">
            <v>0.4917580096737684</v>
          </cell>
          <cell r="AG4">
            <v>-0.9655079844414538</v>
          </cell>
          <cell r="AH4">
            <v>0.3374524703517417</v>
          </cell>
          <cell r="AI4" t="str">
            <v>The revised minimum federal efficiency standards for window air conditioners took effect October 1, 2000.  The Environmental Protection Agency maintains a list of Energy Star qualifying models at www.epa.gov/energystar</v>
          </cell>
          <cell r="AJ4" t="str">
            <v>Savings assume that window air conditioner cooling capacity is as specified.</v>
          </cell>
          <cell r="AK4">
            <v>202.74654388230613</v>
          </cell>
        </row>
        <row r="5">
          <cell r="A5" t="str">
            <v>Energy Star Window Air Conditioner - Cooling Zone 3 16000 Btu/hr</v>
          </cell>
          <cell r="B5" t="str">
            <v>Unit Must Comply with Energy Star specifications and replace an existing unit. Manufacturer, retailer or consumer rebate, coupon or other incentive.</v>
          </cell>
          <cell r="C5" t="str">
            <v>Residential Dwellings</v>
          </cell>
          <cell r="D5" t="str">
            <v>Cooling Zone 3</v>
          </cell>
          <cell r="E5">
            <v>239.36</v>
          </cell>
          <cell r="F5">
            <v>0</v>
          </cell>
          <cell r="G5">
            <v>0</v>
          </cell>
          <cell r="H5">
            <v>9</v>
          </cell>
          <cell r="I5" t="str">
            <v>Deemed</v>
          </cell>
          <cell r="J5">
            <v>152.6158589459485</v>
          </cell>
          <cell r="K5">
            <v>164.25281819057707</v>
          </cell>
          <cell r="L5">
            <v>0</v>
          </cell>
          <cell r="M5">
            <v>0</v>
          </cell>
          <cell r="N5">
            <v>1.4572660226587237</v>
          </cell>
          <cell r="O5">
            <v>0</v>
          </cell>
          <cell r="P5">
            <v>0</v>
          </cell>
          <cell r="Q5">
            <v>1.457265994115226</v>
          </cell>
          <cell r="R5">
            <v>0.35092063540048946</v>
          </cell>
          <cell r="S5">
            <v>0</v>
          </cell>
          <cell r="T5">
            <v>0.04430734043878559</v>
          </cell>
          <cell r="U5">
            <v>0.39522797583927505</v>
          </cell>
          <cell r="V5">
            <v>-1.0620380182759508</v>
          </cell>
          <cell r="W5">
            <v>0.27121196109286716</v>
          </cell>
          <cell r="X5">
            <v>0.10389042634253554</v>
          </cell>
          <cell r="Y5">
            <v>0.11029601097106934</v>
          </cell>
          <cell r="Z5">
            <v>0.09653001286182164</v>
          </cell>
          <cell r="AA5" t="str">
            <v>Increased comfort</v>
          </cell>
          <cell r="AB5" t="str">
            <v>Reduced environmental impacts from electricity generation</v>
          </cell>
          <cell r="AC5">
            <v>0</v>
          </cell>
          <cell r="AD5">
            <v>0</v>
          </cell>
          <cell r="AE5">
            <v>1.457265994115226</v>
          </cell>
          <cell r="AF5">
            <v>0.49175799419073846</v>
          </cell>
          <cell r="AG5">
            <v>-0.9655079999244875</v>
          </cell>
          <cell r="AH5">
            <v>0.33745245972702986</v>
          </cell>
          <cell r="AI5" t="str">
            <v>The revised minimum federal efficiency standards for window air conditioners took effect October 1, 2000.  The Environmental Protection Agency maintains a list of Energy Star qualifying models at www.epa.gov/energystar</v>
          </cell>
          <cell r="AJ5" t="str">
            <v>Savings assume that window air conditioner cooling capacity is as specified.</v>
          </cell>
          <cell r="AK5">
            <v>202.74654829395183</v>
          </cell>
        </row>
        <row r="6">
          <cell r="A6" t="str">
            <v>Energy Star Window Air Conditioner - Cooling Zone 3 19000 Btu/hr</v>
          </cell>
          <cell r="B6" t="str">
            <v>Unit Must Comply with Energy Star specifications and replace an existing unit. Manufacturer, retailer or consumer rebate, coupon or other incentive.</v>
          </cell>
          <cell r="C6" t="str">
            <v>Residential Dwellings</v>
          </cell>
          <cell r="D6" t="str">
            <v>Cooling Zone 3</v>
          </cell>
          <cell r="E6">
            <v>284.24</v>
          </cell>
          <cell r="F6">
            <v>0</v>
          </cell>
          <cell r="G6">
            <v>0</v>
          </cell>
          <cell r="H6">
            <v>9</v>
          </cell>
          <cell r="I6" t="str">
            <v>Deemed</v>
          </cell>
          <cell r="J6">
            <v>181.23133249831403</v>
          </cell>
          <cell r="K6">
            <v>195.05022160131048</v>
          </cell>
          <cell r="L6">
            <v>0</v>
          </cell>
          <cell r="M6">
            <v>0</v>
          </cell>
          <cell r="N6">
            <v>1.4572660226587222</v>
          </cell>
          <cell r="O6">
            <v>0</v>
          </cell>
          <cell r="P6">
            <v>0</v>
          </cell>
          <cell r="Q6">
            <v>1.4572659745577112</v>
          </cell>
          <cell r="R6">
            <v>0.3509206354004891</v>
          </cell>
          <cell r="S6">
            <v>0</v>
          </cell>
          <cell r="T6">
            <v>0.04430734059157862</v>
          </cell>
          <cell r="U6">
            <v>0.39522797599206777</v>
          </cell>
          <cell r="V6">
            <v>-1.0620379985656434</v>
          </cell>
          <cell r="W6">
            <v>0.27121196119771634</v>
          </cell>
          <cell r="X6">
            <v>0.10389042075145496</v>
          </cell>
          <cell r="Y6">
            <v>0.13097651302814484</v>
          </cell>
          <cell r="Z6">
            <v>0.09653000766685711</v>
          </cell>
          <cell r="AA6" t="str">
            <v>Increased comfort</v>
          </cell>
          <cell r="AB6" t="str">
            <v>Reduced environmental impacts from electricity generation</v>
          </cell>
          <cell r="AC6">
            <v>0</v>
          </cell>
          <cell r="AD6">
            <v>0</v>
          </cell>
          <cell r="AE6">
            <v>1.4572659745577112</v>
          </cell>
          <cell r="AF6">
            <v>0.4917580210823184</v>
          </cell>
          <cell r="AG6">
            <v>-0.9655079534753928</v>
          </cell>
          <cell r="AH6">
            <v>0.3374524827093214</v>
          </cell>
          <cell r="AI6" t="str">
            <v>The revised minimum federal efficiency standards for window air conditioners took effect October 1, 2000.  The Environmental Protection Agency maintains a list of Energy Star qualifying models at www.epa.gov/energystar</v>
          </cell>
          <cell r="AJ6" t="str">
            <v>Savings assume that window air conditioner cooling capacity is as specified.</v>
          </cell>
          <cell r="AK6">
            <v>202.74655316998056</v>
          </cell>
        </row>
        <row r="7">
          <cell r="A7" t="str">
            <v>Energy Star Window Air Conditioner - Cooling Zone 3 5000 Btu/hr</v>
          </cell>
          <cell r="B7" t="str">
            <v>Unit Must Comply with Energy Star specifications and replace an existing unit. Manufacturer, retailer or consumer rebate, coupon or other incentive.</v>
          </cell>
          <cell r="C7" t="str">
            <v>Residential Dwellings</v>
          </cell>
          <cell r="D7" t="str">
            <v>Cooling Zone 3</v>
          </cell>
          <cell r="E7">
            <v>74.8</v>
          </cell>
          <cell r="F7">
            <v>0</v>
          </cell>
          <cell r="G7">
            <v>0</v>
          </cell>
          <cell r="H7">
            <v>9</v>
          </cell>
          <cell r="I7" t="str">
            <v>Deemed</v>
          </cell>
          <cell r="J7">
            <v>47.69245592060895</v>
          </cell>
          <cell r="K7">
            <v>51.329005684555376</v>
          </cell>
          <cell r="L7">
            <v>0</v>
          </cell>
          <cell r="M7">
            <v>0</v>
          </cell>
          <cell r="N7">
            <v>1.4572660226587226</v>
          </cell>
          <cell r="O7">
            <v>0</v>
          </cell>
          <cell r="P7">
            <v>0</v>
          </cell>
          <cell r="Q7">
            <v>1.4572660684337746</v>
          </cell>
          <cell r="R7">
            <v>0.3509206354004895</v>
          </cell>
          <cell r="S7">
            <v>0</v>
          </cell>
          <cell r="T7">
            <v>0.04430733985817189</v>
          </cell>
          <cell r="U7">
            <v>0.3952279752586614</v>
          </cell>
          <cell r="V7">
            <v>-1.0620380931751132</v>
          </cell>
          <cell r="W7">
            <v>0.2712119606944407</v>
          </cell>
          <cell r="X7">
            <v>0.10389042759230636</v>
          </cell>
          <cell r="Y7">
            <v>0.03446750342845917</v>
          </cell>
          <cell r="Z7">
            <v>0.0965300140230489</v>
          </cell>
          <cell r="AA7" t="str">
            <v>Increased comfort</v>
          </cell>
          <cell r="AB7" t="str">
            <v>Reduced environmental impacts from electricity generation</v>
          </cell>
          <cell r="AC7">
            <v>0</v>
          </cell>
          <cell r="AD7">
            <v>0</v>
          </cell>
          <cell r="AE7">
            <v>1.4572660684337746</v>
          </cell>
          <cell r="AF7">
            <v>0.49175800348055676</v>
          </cell>
          <cell r="AG7">
            <v>-0.9655080649532178</v>
          </cell>
          <cell r="AH7">
            <v>0.33745244889224885</v>
          </cell>
          <cell r="AI7" t="str">
            <v>The revised minimum federal efficiency standards for window air conditioners took effect October 1, 2000.  The Environmental Protection Agency maintains a list of Energy Star qualifying models at www.epa.gov/energystar</v>
          </cell>
          <cell r="AJ7" t="str">
            <v>Savings assume that window air conditioner cooling capacity is as specified.</v>
          </cell>
          <cell r="AK7">
            <v>202.74655094093885</v>
          </cell>
        </row>
        <row r="8">
          <cell r="A8" t="str">
            <v>Energy Star Window Air Conditioner - Cooling Zone 3 7000 Btu/hr</v>
          </cell>
          <cell r="B8" t="str">
            <v>Unit Must Comply with Energy Star specifications and replace an existing unit. Manufacturer, retailer or consumer rebate, coupon or other incentive.</v>
          </cell>
          <cell r="C8" t="str">
            <v>Residential Dwellings</v>
          </cell>
          <cell r="D8" t="str">
            <v>Cooling Zone 3</v>
          </cell>
          <cell r="E8">
            <v>104.72</v>
          </cell>
          <cell r="F8">
            <v>0</v>
          </cell>
          <cell r="G8">
            <v>0</v>
          </cell>
          <cell r="H8">
            <v>9</v>
          </cell>
          <cell r="I8" t="str">
            <v>Deemed</v>
          </cell>
          <cell r="J8">
            <v>66.76943828885248</v>
          </cell>
          <cell r="K8">
            <v>71.86060795837747</v>
          </cell>
          <cell r="L8">
            <v>0</v>
          </cell>
          <cell r="M8">
            <v>0</v>
          </cell>
          <cell r="N8">
            <v>1.4572660226587235</v>
          </cell>
          <cell r="O8">
            <v>0</v>
          </cell>
          <cell r="P8">
            <v>0</v>
          </cell>
          <cell r="Q8">
            <v>1.4572660471999042</v>
          </cell>
          <cell r="R8">
            <v>0.35092063540048923</v>
          </cell>
          <cell r="S8">
            <v>0</v>
          </cell>
          <cell r="T8">
            <v>0.044307339194613445</v>
          </cell>
          <cell r="U8">
            <v>0.39522797459510267</v>
          </cell>
          <cell r="V8">
            <v>-1.0620380726048015</v>
          </cell>
          <cell r="W8">
            <v>0.27121196023909555</v>
          </cell>
          <cell r="X8">
            <v>0.10389041473751977</v>
          </cell>
          <cell r="Y8">
            <v>0.048254504799842834</v>
          </cell>
          <cell r="Z8">
            <v>0.09653000207899633</v>
          </cell>
          <cell r="AA8" t="str">
            <v>Increased comfort</v>
          </cell>
          <cell r="AB8" t="str">
            <v>Reduced environmental impacts from electricity generation</v>
          </cell>
          <cell r="AC8">
            <v>0</v>
          </cell>
          <cell r="AD8">
            <v>0</v>
          </cell>
          <cell r="AE8">
            <v>1.4572660471999042</v>
          </cell>
          <cell r="AF8">
            <v>0.49175798755515365</v>
          </cell>
          <cell r="AG8">
            <v>-0.9655080596447505</v>
          </cell>
          <cell r="AH8">
            <v>0.33745244288100507</v>
          </cell>
          <cell r="AI8" t="str">
            <v>The revised minimum federal efficiency standards for window air conditioners took effect October 1, 2000.  The Environmental Protection Agency maintains a list of Energy Star qualifying models at www.epa.gov/energystar</v>
          </cell>
          <cell r="AJ8" t="str">
            <v>Savings assume that window air conditioner cooling capacity is as specified.</v>
          </cell>
          <cell r="AK8">
            <v>202.7465539660671</v>
          </cell>
        </row>
        <row r="9">
          <cell r="A9" t="str">
            <v>Energy Star Window Air Conditioner - Cooling Zone 3 14000 Btu/hr</v>
          </cell>
          <cell r="B9" t="str">
            <v>Unit Must Comply with Energy Star specifications and replace an existing unit. Manufacturer, retailer or consumer rebate, coupon or other incentive.</v>
          </cell>
          <cell r="C9" t="str">
            <v>Residential Dwellings</v>
          </cell>
          <cell r="D9" t="str">
            <v>Cooling Zone 3</v>
          </cell>
          <cell r="E9">
            <v>209.44</v>
          </cell>
          <cell r="F9">
            <v>0</v>
          </cell>
          <cell r="G9">
            <v>0</v>
          </cell>
          <cell r="H9">
            <v>9</v>
          </cell>
          <cell r="I9" t="str">
            <v>Deemed</v>
          </cell>
          <cell r="J9">
            <v>133.53887657770497</v>
          </cell>
          <cell r="K9">
            <v>143.72121591675494</v>
          </cell>
          <cell r="L9">
            <v>0</v>
          </cell>
          <cell r="M9">
            <v>0</v>
          </cell>
          <cell r="N9">
            <v>1.4572660226587235</v>
          </cell>
          <cell r="O9">
            <v>0</v>
          </cell>
          <cell r="P9">
            <v>0</v>
          </cell>
          <cell r="Q9">
            <v>1.4572660471999042</v>
          </cell>
          <cell r="R9">
            <v>0.35092063540048923</v>
          </cell>
          <cell r="S9">
            <v>0</v>
          </cell>
          <cell r="T9">
            <v>0.044307339194613445</v>
          </cell>
          <cell r="U9">
            <v>0.39522797459510267</v>
          </cell>
          <cell r="V9">
            <v>-1.0620380726048015</v>
          </cell>
          <cell r="W9">
            <v>0.27121196023909555</v>
          </cell>
          <cell r="X9">
            <v>0.10389041473751977</v>
          </cell>
          <cell r="Y9">
            <v>0.09650900959968567</v>
          </cell>
          <cell r="Z9">
            <v>0.09653000207899633</v>
          </cell>
          <cell r="AA9" t="str">
            <v>Increased comfort</v>
          </cell>
          <cell r="AB9" t="str">
            <v>Reduced environmental impacts from electricity generation</v>
          </cell>
          <cell r="AC9">
            <v>0</v>
          </cell>
          <cell r="AD9">
            <v>0</v>
          </cell>
          <cell r="AE9">
            <v>1.4572660471999042</v>
          </cell>
          <cell r="AF9">
            <v>0.49175798755515365</v>
          </cell>
          <cell r="AG9">
            <v>-0.9655080596447505</v>
          </cell>
          <cell r="AH9">
            <v>0.33745244288100507</v>
          </cell>
          <cell r="AI9" t="str">
            <v>The revised minimum federal efficiency standards for window air conditioners took effect October 1, 2000.  The Environmental Protection Agency maintains a list of Energy Star qualifying models at www.epa.gov/energystar</v>
          </cell>
          <cell r="AJ9" t="str">
            <v>Savings assume that window air conditioner cooling capacity is as specified.</v>
          </cell>
          <cell r="AK9">
            <v>202.7465539660671</v>
          </cell>
        </row>
        <row r="10">
          <cell r="A10" t="str">
            <v>Energy Star Window Air Conditioner - Cooling Zone 3 17000 Btu/hr</v>
          </cell>
          <cell r="B10" t="str">
            <v>Unit Must Comply with Energy Star specifications and replace an existing unit. Manufacturer, retailer or consumer rebate, coupon or other incentive.</v>
          </cell>
          <cell r="C10" t="str">
            <v>Residential Dwellings</v>
          </cell>
          <cell r="D10" t="str">
            <v>Cooling Zone 3</v>
          </cell>
          <cell r="E10">
            <v>254.32</v>
          </cell>
          <cell r="F10">
            <v>0</v>
          </cell>
          <cell r="G10">
            <v>0</v>
          </cell>
          <cell r="H10">
            <v>9</v>
          </cell>
          <cell r="I10" t="str">
            <v>Deemed</v>
          </cell>
          <cell r="J10">
            <v>162.1543501300705</v>
          </cell>
          <cell r="K10">
            <v>174.51861932748835</v>
          </cell>
          <cell r="L10">
            <v>0</v>
          </cell>
          <cell r="M10">
            <v>0</v>
          </cell>
          <cell r="N10">
            <v>1.457266022658722</v>
          </cell>
          <cell r="O10">
            <v>0</v>
          </cell>
          <cell r="P10">
            <v>0</v>
          </cell>
          <cell r="Q10">
            <v>1.457266015973621</v>
          </cell>
          <cell r="R10">
            <v>0.3509206354004893</v>
          </cell>
          <cell r="S10">
            <v>0</v>
          </cell>
          <cell r="T10">
            <v>0.04430733958494191</v>
          </cell>
          <cell r="U10">
            <v>0.3952279749854312</v>
          </cell>
          <cell r="V10">
            <v>-1.0620380409881898</v>
          </cell>
          <cell r="W10">
            <v>0.2712119605069458</v>
          </cell>
          <cell r="X10">
            <v>0.10389041641788394</v>
          </cell>
          <cell r="Y10">
            <v>0.11718951165676117</v>
          </cell>
          <cell r="Z10">
            <v>0.09653000364031028</v>
          </cell>
          <cell r="AA10" t="str">
            <v>Increased comfort</v>
          </cell>
          <cell r="AB10" t="str">
            <v>Reduced environmental impacts from electricity generation</v>
          </cell>
          <cell r="AC10">
            <v>0</v>
          </cell>
          <cell r="AD10">
            <v>0</v>
          </cell>
          <cell r="AE10">
            <v>1.457266015973621</v>
          </cell>
          <cell r="AF10">
            <v>0.4917579750646405</v>
          </cell>
          <cell r="AG10">
            <v>-0.9655080409089806</v>
          </cell>
          <cell r="AH10">
            <v>0.3374524415407366</v>
          </cell>
          <cell r="AI10" t="str">
            <v>The revised minimum federal efficiency standards for window air conditioners took effect October 1, 2000.  The Environmental Protection Agency maintains a list of Energy Star qualifying models at www.epa.gov/energystar</v>
          </cell>
          <cell r="AJ10" t="str">
            <v>Savings assume that window air conditioner cooling capacity is as specified.</v>
          </cell>
          <cell r="AK10">
            <v>202.74654595837472</v>
          </cell>
        </row>
        <row r="11">
          <cell r="A11" t="str">
            <v>Energy Star Window Air Conditioner - Cooling Zone 3 18000 Btu/hr</v>
          </cell>
          <cell r="B11" t="str">
            <v>Unit Must Comply with Energy Star specifications and replace an existing unit. Manufacturer, retailer or consumer rebate, coupon or other incentive.</v>
          </cell>
          <cell r="C11" t="str">
            <v>Residential Dwellings</v>
          </cell>
          <cell r="D11" t="str">
            <v>Cooling Zone 3</v>
          </cell>
          <cell r="E11">
            <v>269.28</v>
          </cell>
          <cell r="F11">
            <v>0</v>
          </cell>
          <cell r="G11">
            <v>0</v>
          </cell>
          <cell r="H11">
            <v>9</v>
          </cell>
          <cell r="I11" t="str">
            <v>Deemed</v>
          </cell>
          <cell r="J11">
            <v>171.69284131419204</v>
          </cell>
          <cell r="K11">
            <v>184.78442046439918</v>
          </cell>
          <cell r="L11">
            <v>0</v>
          </cell>
          <cell r="M11">
            <v>0</v>
          </cell>
          <cell r="N11">
            <v>1.4572660226587237</v>
          </cell>
          <cell r="O11">
            <v>0</v>
          </cell>
          <cell r="P11">
            <v>0</v>
          </cell>
          <cell r="Q11">
            <v>1.4572660354033093</v>
          </cell>
          <cell r="R11">
            <v>0.3509206354004893</v>
          </cell>
          <cell r="S11">
            <v>0</v>
          </cell>
          <cell r="T11">
            <v>0.04430733624546465</v>
          </cell>
          <cell r="U11">
            <v>0.39522797164595397</v>
          </cell>
          <cell r="V11">
            <v>-1.0620380637573554</v>
          </cell>
          <cell r="W11">
            <v>0.271211958215341</v>
          </cell>
          <cell r="X11">
            <v>0.103890424259584</v>
          </cell>
          <cell r="Y11">
            <v>0.124083012342453</v>
          </cell>
          <cell r="Z11">
            <v>0.09653001092644276</v>
          </cell>
          <cell r="AA11" t="str">
            <v>Increased comfort</v>
          </cell>
          <cell r="AB11" t="str">
            <v>Reduced environmental impacts from electricity generation</v>
          </cell>
          <cell r="AC11">
            <v>0</v>
          </cell>
          <cell r="AD11">
            <v>0</v>
          </cell>
          <cell r="AE11">
            <v>1.4572660354033093</v>
          </cell>
          <cell r="AF11">
            <v>0.4917579993517489</v>
          </cell>
          <cell r="AG11">
            <v>-0.9655080360515604</v>
          </cell>
          <cell r="AH11">
            <v>0.337452453707707</v>
          </cell>
          <cell r="AI11" t="str">
            <v>The revised minimum federal efficiency standards for window air conditioners took effect October 1, 2000.  The Environmental Protection Agency maintains a list of Energy Star qualifying models at www.epa.gov/energystar</v>
          </cell>
          <cell r="AJ11" t="str">
            <v>Savings assume that window air conditioner cooling capacity is as specified.</v>
          </cell>
          <cell r="AK11">
            <v>202.7465556466939</v>
          </cell>
        </row>
        <row r="12">
          <cell r="A12" t="str">
            <v>Energy Star Window Air Conditioner - Cooling Zone 3 20000 Btu/hr</v>
          </cell>
          <cell r="B12" t="str">
            <v>Unit Must Comply with Energy Star specifications and replace an existing unit. Manufacturer, retailer or consumer rebate, coupon or other incentive.</v>
          </cell>
          <cell r="C12" t="str">
            <v>Residential Dwellings</v>
          </cell>
          <cell r="D12" t="str">
            <v>Cooling Zone 3</v>
          </cell>
          <cell r="E12">
            <v>299.2</v>
          </cell>
          <cell r="F12">
            <v>0</v>
          </cell>
          <cell r="G12">
            <v>0</v>
          </cell>
          <cell r="H12">
            <v>9</v>
          </cell>
          <cell r="I12" t="str">
            <v>Deemed</v>
          </cell>
          <cell r="J12">
            <v>190.7698236824358</v>
          </cell>
          <cell r="K12">
            <v>205.3160227382215</v>
          </cell>
          <cell r="L12">
            <v>0</v>
          </cell>
          <cell r="M12">
            <v>0</v>
          </cell>
          <cell r="N12">
            <v>1.4572660226587226</v>
          </cell>
          <cell r="O12">
            <v>0</v>
          </cell>
          <cell r="P12">
            <v>0</v>
          </cell>
          <cell r="Q12">
            <v>1.4572660684337746</v>
          </cell>
          <cell r="R12">
            <v>0.3509206354004895</v>
          </cell>
          <cell r="S12">
            <v>0</v>
          </cell>
          <cell r="T12">
            <v>0.04430733985817189</v>
          </cell>
          <cell r="U12">
            <v>0.3952279752586614</v>
          </cell>
          <cell r="V12">
            <v>-1.0620380931751132</v>
          </cell>
          <cell r="W12">
            <v>0.2712119606944407</v>
          </cell>
          <cell r="X12">
            <v>0.10389042759230636</v>
          </cell>
          <cell r="Y12">
            <v>0.13787001371383667</v>
          </cell>
          <cell r="Z12">
            <v>0.0965300140230489</v>
          </cell>
          <cell r="AA12" t="str">
            <v>Increased comfort</v>
          </cell>
          <cell r="AB12" t="str">
            <v>Reduced environmental impacts from electricity generation</v>
          </cell>
          <cell r="AC12">
            <v>0</v>
          </cell>
          <cell r="AD12">
            <v>0</v>
          </cell>
          <cell r="AE12">
            <v>1.4572660684337746</v>
          </cell>
          <cell r="AF12">
            <v>0.49175800348055676</v>
          </cell>
          <cell r="AG12">
            <v>-0.9655080649532178</v>
          </cell>
          <cell r="AH12">
            <v>0.33745244889224885</v>
          </cell>
          <cell r="AI12" t="str">
            <v>The revised minimum federal efficiency standards for window air conditioners took effect October 1, 2000.  The Environmental Protection Agency maintains a list of Energy Star qualifying models at www.epa.gov/energystar</v>
          </cell>
          <cell r="AJ12" t="str">
            <v>Savings assume that window air conditioner cooling capacity is as specified.</v>
          </cell>
          <cell r="AK12">
            <v>202.74655094093885</v>
          </cell>
        </row>
        <row r="13">
          <cell r="A13" t="str">
            <v>Energy Star Window Air Conditioner - Cooling Zone 3 15000 Btu/hr</v>
          </cell>
          <cell r="B13" t="str">
            <v>Unit Must Comply with Energy Star specifications and replace an existing unit. Manufacturer, retailer or consumer rebate, coupon or other incentive.</v>
          </cell>
          <cell r="C13" t="str">
            <v>Residential Dwellings</v>
          </cell>
          <cell r="D13" t="str">
            <v>Cooling Zone 3</v>
          </cell>
          <cell r="E13">
            <v>224.4</v>
          </cell>
          <cell r="F13">
            <v>0</v>
          </cell>
          <cell r="G13">
            <v>0</v>
          </cell>
          <cell r="H13">
            <v>9</v>
          </cell>
          <cell r="I13" t="str">
            <v>Deemed</v>
          </cell>
          <cell r="J13">
            <v>143.07736776182674</v>
          </cell>
          <cell r="K13">
            <v>153.98701705366602</v>
          </cell>
          <cell r="L13">
            <v>0</v>
          </cell>
          <cell r="M13">
            <v>0</v>
          </cell>
          <cell r="N13">
            <v>1.4572660226587235</v>
          </cell>
          <cell r="O13">
            <v>0</v>
          </cell>
          <cell r="P13">
            <v>0</v>
          </cell>
          <cell r="Q13">
            <v>1.4572660684337755</v>
          </cell>
          <cell r="R13">
            <v>0.3509206354004896</v>
          </cell>
          <cell r="S13">
            <v>0</v>
          </cell>
          <cell r="T13">
            <v>0.0443073383098688</v>
          </cell>
          <cell r="U13">
            <v>0.3952279737103584</v>
          </cell>
          <cell r="V13">
            <v>-1.0620380947234171</v>
          </cell>
          <cell r="W13">
            <v>0.2712119596319694</v>
          </cell>
          <cell r="X13">
            <v>0.10389042425958397</v>
          </cell>
          <cell r="Y13">
            <v>0.1034025102853775</v>
          </cell>
          <cell r="Z13">
            <v>0.09653001092644273</v>
          </cell>
          <cell r="AA13" t="str">
            <v>Increased comfort</v>
          </cell>
          <cell r="AB13" t="str">
            <v>Reduced environmental impacts from electricity generation</v>
          </cell>
          <cell r="AC13">
            <v>0</v>
          </cell>
          <cell r="AD13">
            <v>0</v>
          </cell>
          <cell r="AE13">
            <v>1.4572660684337755</v>
          </cell>
          <cell r="AF13">
            <v>0.4917579663212822</v>
          </cell>
          <cell r="AG13">
            <v>-0.9655081021124933</v>
          </cell>
          <cell r="AH13">
            <v>0.3374524233929419</v>
          </cell>
          <cell r="AI13" t="str">
            <v>The revised minimum federal efficiency standards for window air conditioners took effect October 1, 2000.  The Environmental Protection Agency maintains a list of Energy Star qualifying models at www.epa.gov/energystar</v>
          </cell>
          <cell r="AJ13" t="str">
            <v>Savings assume that window air conditioner cooling capacity is as specified.</v>
          </cell>
          <cell r="AK13">
            <v>202.74656505820363</v>
          </cell>
        </row>
        <row r="14">
          <cell r="A14" t="str">
            <v>Energy Star Window Air Conditioner - Cooling Zone 3 9000 Btu/hr</v>
          </cell>
          <cell r="B14" t="str">
            <v>Unit Must Comply with Energy Star specifications and replace an existing unit. Manufacturer, retailer or consumer rebate, coupon or other incentive.</v>
          </cell>
          <cell r="C14" t="str">
            <v>Residential Dwellings</v>
          </cell>
          <cell r="D14" t="str">
            <v>Cooling Zone 3</v>
          </cell>
          <cell r="E14">
            <v>147.06</v>
          </cell>
          <cell r="F14">
            <v>0</v>
          </cell>
          <cell r="G14">
            <v>0</v>
          </cell>
          <cell r="H14">
            <v>9</v>
          </cell>
          <cell r="I14" t="str">
            <v>Deemed</v>
          </cell>
          <cell r="J14">
            <v>84.18367346938771</v>
          </cell>
          <cell r="K14">
            <v>90.60267857142851</v>
          </cell>
          <cell r="L14">
            <v>0</v>
          </cell>
          <cell r="M14">
            <v>0</v>
          </cell>
          <cell r="N14">
            <v>1.6231311667456974</v>
          </cell>
          <cell r="O14">
            <v>0</v>
          </cell>
          <cell r="P14">
            <v>0</v>
          </cell>
          <cell r="Q14">
            <v>1.6231311302814744</v>
          </cell>
          <cell r="R14">
            <v>0.35092063540048923</v>
          </cell>
          <cell r="S14">
            <v>0</v>
          </cell>
          <cell r="T14">
            <v>0.044307335634835424</v>
          </cell>
          <cell r="U14">
            <v>0.39522797103532464</v>
          </cell>
          <cell r="V14">
            <v>-1.2279031592461498</v>
          </cell>
          <cell r="W14">
            <v>0.2434972472543537</v>
          </cell>
          <cell r="X14">
            <v>0.10389040952740299</v>
          </cell>
          <cell r="Y14">
            <v>0.060839831829071045</v>
          </cell>
          <cell r="Z14">
            <v>0.09652999723800511</v>
          </cell>
          <cell r="AA14" t="str">
            <v>Increased comfort</v>
          </cell>
          <cell r="AB14" t="str">
            <v>Reduced environmental impacts from electricity generation</v>
          </cell>
          <cell r="AC14">
            <v>0</v>
          </cell>
          <cell r="AD14">
            <v>0</v>
          </cell>
          <cell r="AE14">
            <v>1.6231311302814744</v>
          </cell>
          <cell r="AF14">
            <v>0.49175800136463754</v>
          </cell>
          <cell r="AG14">
            <v>-1.1313731289168367</v>
          </cell>
          <cell r="AH14">
            <v>0.3029687449093282</v>
          </cell>
          <cell r="AI14" t="str">
            <v>The revised minimum federal efficiency standards for window air conditioners took effect October 1, 2000.  The Environmental Protection Agency maintains a list of Energy Star qualifying models at www.epa.gov/energystar</v>
          </cell>
          <cell r="AJ14" t="str">
            <v>Savings assume that window air conditioner cooling capacity is as specified.</v>
          </cell>
          <cell r="AK14">
            <v>225.8230425007388</v>
          </cell>
        </row>
        <row r="15">
          <cell r="A15" t="str">
            <v>Energy Star Window Air Conditioner - Cooling Zone 3 11000 Btu/hr</v>
          </cell>
          <cell r="B15" t="str">
            <v>Unit Must Comply with Energy Star specifications and replace an existing unit. Manufacturer, retailer or consumer rebate, coupon or other incentive.</v>
          </cell>
          <cell r="C15" t="str">
            <v>Residential Dwellings</v>
          </cell>
          <cell r="D15" t="str">
            <v>Cooling Zone 3</v>
          </cell>
          <cell r="E15">
            <v>179.74</v>
          </cell>
          <cell r="F15">
            <v>0</v>
          </cell>
          <cell r="G15">
            <v>0</v>
          </cell>
          <cell r="H15">
            <v>9</v>
          </cell>
          <cell r="I15" t="str">
            <v>Deemed</v>
          </cell>
          <cell r="J15">
            <v>102.89115646258506</v>
          </cell>
          <cell r="K15">
            <v>110.73660714285717</v>
          </cell>
          <cell r="L15">
            <v>0</v>
          </cell>
          <cell r="M15">
            <v>0</v>
          </cell>
          <cell r="N15">
            <v>1.6231311667456962</v>
          </cell>
          <cell r="O15">
            <v>0</v>
          </cell>
          <cell r="P15">
            <v>0</v>
          </cell>
          <cell r="Q15">
            <v>1.6231311455918662</v>
          </cell>
          <cell r="R15">
            <v>0.35092063540048946</v>
          </cell>
          <cell r="S15">
            <v>0</v>
          </cell>
          <cell r="T15">
            <v>0.04430734041933329</v>
          </cell>
          <cell r="U15">
            <v>0.3952279758198228</v>
          </cell>
          <cell r="V15">
            <v>-1.2279031697720435</v>
          </cell>
          <cell r="W15">
            <v>0.24349725020205037</v>
          </cell>
          <cell r="X15">
            <v>0.10389041982603464</v>
          </cell>
          <cell r="Y15">
            <v>0.07435979694128036</v>
          </cell>
          <cell r="Z15">
            <v>0.09653000680700083</v>
          </cell>
          <cell r="AA15" t="str">
            <v>Increased comfort</v>
          </cell>
          <cell r="AB15" t="str">
            <v>Reduced environmental impacts from electricity generation</v>
          </cell>
          <cell r="AC15">
            <v>0</v>
          </cell>
          <cell r="AD15">
            <v>0</v>
          </cell>
          <cell r="AE15">
            <v>1.6231311455918662</v>
          </cell>
          <cell r="AF15">
            <v>0.4917579975370388</v>
          </cell>
          <cell r="AG15">
            <v>-1.1313731480548275</v>
          </cell>
          <cell r="AH15">
            <v>0.3029687396933794</v>
          </cell>
          <cell r="AI15" t="str">
            <v>The revised minimum federal efficiency standards for window air conditioners took effect October 1, 2000.  The Environmental Protection Agency maintains a list of Energy Star qualifying models at www.epa.gov/energystar</v>
          </cell>
          <cell r="AJ15" t="str">
            <v>Savings assume that window air conditioner cooling capacity is as specified.</v>
          </cell>
          <cell r="AK15">
            <v>225.82303377582903</v>
          </cell>
        </row>
        <row r="16">
          <cell r="A16" t="str">
            <v>Energy Star Window Air Conditioner - Cooling Zone 3 13000 Btu/hr</v>
          </cell>
          <cell r="B16" t="str">
            <v>Unit Must Comply with Energy Star specifications and replace an existing unit. Manufacturer, retailer or consumer rebate, coupon or other incentive.</v>
          </cell>
          <cell r="C16" t="str">
            <v>Residential Dwellings</v>
          </cell>
          <cell r="D16" t="str">
            <v>Cooling Zone 3</v>
          </cell>
          <cell r="E16">
            <v>212.42</v>
          </cell>
          <cell r="F16">
            <v>0</v>
          </cell>
          <cell r="G16">
            <v>0</v>
          </cell>
          <cell r="H16">
            <v>9</v>
          </cell>
          <cell r="I16" t="str">
            <v>Deemed</v>
          </cell>
          <cell r="J16">
            <v>121.5986394557824</v>
          </cell>
          <cell r="K16">
            <v>130.8705357142858</v>
          </cell>
          <cell r="L16">
            <v>0</v>
          </cell>
          <cell r="M16">
            <v>0</v>
          </cell>
          <cell r="N16">
            <v>1.6231311667456951</v>
          </cell>
          <cell r="O16">
            <v>0</v>
          </cell>
          <cell r="P16">
            <v>0</v>
          </cell>
          <cell r="Q16">
            <v>1.6231311561913684</v>
          </cell>
          <cell r="R16">
            <v>0.350920635400489</v>
          </cell>
          <cell r="S16">
            <v>0</v>
          </cell>
          <cell r="T16">
            <v>0.0443073400880988</v>
          </cell>
          <cell r="U16">
            <v>0.3952279754885878</v>
          </cell>
          <cell r="V16">
            <v>-1.2279031807027807</v>
          </cell>
          <cell r="W16">
            <v>0.24349724999797895</v>
          </cell>
          <cell r="X16">
            <v>0.10389042695585657</v>
          </cell>
          <cell r="Y16">
            <v>0.08787975460290909</v>
          </cell>
          <cell r="Z16">
            <v>0.0965300134316902</v>
          </cell>
          <cell r="AA16" t="str">
            <v>Increased comfort</v>
          </cell>
          <cell r="AB16" t="str">
            <v>Reduced environmental impacts from electricity generation</v>
          </cell>
          <cell r="AC16">
            <v>0</v>
          </cell>
          <cell r="AD16">
            <v>0</v>
          </cell>
          <cell r="AE16">
            <v>1.6231311561913684</v>
          </cell>
          <cell r="AF16">
            <v>0.49175802403579616</v>
          </cell>
          <cell r="AG16">
            <v>-1.1313731321555722</v>
          </cell>
          <cell r="AH16">
            <v>0.3029687540406116</v>
          </cell>
          <cell r="AI16" t="str">
            <v>The revised minimum federal efficiency standards for window air conditioners took effect October 1, 2000.  The Environmental Protection Agency maintains a list of Energy Star qualifying models at www.epa.gov/energystar</v>
          </cell>
          <cell r="AJ16" t="str">
            <v>Savings assume that window air conditioner cooling capacity is as specified.</v>
          </cell>
          <cell r="AK16">
            <v>225.8230443463924</v>
          </cell>
        </row>
        <row r="17">
          <cell r="A17" t="str">
            <v>Energy Star Window Air Conditioner - Cooling Zone 3 8000 Btu/hr</v>
          </cell>
          <cell r="B17" t="str">
            <v>Unit Must Comply with Energy Star specifications and replace an existing unit. Manufacturer, retailer or consumer rebate, coupon or other incentive.</v>
          </cell>
          <cell r="C17" t="str">
            <v>Residential Dwellings</v>
          </cell>
          <cell r="D17" t="str">
            <v>Cooling Zone 3</v>
          </cell>
          <cell r="E17">
            <v>130.72</v>
          </cell>
          <cell r="F17">
            <v>0</v>
          </cell>
          <cell r="G17">
            <v>0</v>
          </cell>
          <cell r="H17">
            <v>9</v>
          </cell>
          <cell r="I17" t="str">
            <v>Deemed</v>
          </cell>
          <cell r="J17">
            <v>74.82993197278915</v>
          </cell>
          <cell r="K17">
            <v>80.53571428571432</v>
          </cell>
          <cell r="L17">
            <v>0</v>
          </cell>
          <cell r="M17">
            <v>0</v>
          </cell>
          <cell r="N17">
            <v>1.6231311667456956</v>
          </cell>
          <cell r="O17">
            <v>0</v>
          </cell>
          <cell r="P17">
            <v>0</v>
          </cell>
          <cell r="Q17">
            <v>1.6231312144886356</v>
          </cell>
          <cell r="R17">
            <v>0.35092063540048934</v>
          </cell>
          <cell r="S17">
            <v>0</v>
          </cell>
          <cell r="T17">
            <v>0.044307338266309226</v>
          </cell>
          <cell r="U17">
            <v>0.39522797366679857</v>
          </cell>
          <cell r="V17">
            <v>-1.227903240821837</v>
          </cell>
          <cell r="W17">
            <v>0.24349724887558702</v>
          </cell>
          <cell r="X17">
            <v>0.10389042156392872</v>
          </cell>
          <cell r="Y17">
            <v>0.054079849272966385</v>
          </cell>
          <cell r="Z17">
            <v>0.09653000842176886</v>
          </cell>
          <cell r="AA17" t="str">
            <v>Increased comfort</v>
          </cell>
          <cell r="AB17" t="str">
            <v>Reduced environmental impacts from electricity generation</v>
          </cell>
          <cell r="AC17">
            <v>0</v>
          </cell>
          <cell r="AD17">
            <v>0</v>
          </cell>
          <cell r="AE17">
            <v>1.6231312144886356</v>
          </cell>
          <cell r="AF17">
            <v>0.49175798031284623</v>
          </cell>
          <cell r="AG17">
            <v>-1.1313732341757894</v>
          </cell>
          <cell r="AH17">
            <v>0.302968716221611</v>
          </cell>
          <cell r="AI17" t="str">
            <v>The revised minimum federal efficiency standards for window air conditioners took effect October 1, 2000.  The Environmental Protection Agency maintains a list of Energy Star qualifying models at www.epa.gov/energystar</v>
          </cell>
          <cell r="AJ17" t="str">
            <v>Savings assume that window air conditioner cooling capacity is as specified.</v>
          </cell>
          <cell r="AK17">
            <v>225.82304849911384</v>
          </cell>
        </row>
        <row r="18">
          <cell r="A18" t="str">
            <v>Energy Star Window Air Conditioner - Cooling Zone 3 10000 Btu/hr</v>
          </cell>
          <cell r="B18" t="str">
            <v>Unit Must Comply with Energy Star specifications and replace an existing unit. Manufacturer, retailer or consumer rebate, coupon or other incentive.</v>
          </cell>
          <cell r="C18" t="str">
            <v>Residential Dwellings</v>
          </cell>
          <cell r="D18" t="str">
            <v>Cooling Zone 3</v>
          </cell>
          <cell r="E18">
            <v>163.4</v>
          </cell>
          <cell r="F18">
            <v>0</v>
          </cell>
          <cell r="G18">
            <v>0</v>
          </cell>
          <cell r="H18">
            <v>9</v>
          </cell>
          <cell r="I18" t="str">
            <v>Deemed</v>
          </cell>
          <cell r="J18">
            <v>93.53741496598639</v>
          </cell>
          <cell r="K18">
            <v>100.66964285714285</v>
          </cell>
          <cell r="L18">
            <v>0</v>
          </cell>
          <cell r="M18">
            <v>0</v>
          </cell>
          <cell r="N18">
            <v>1.6231311667456967</v>
          </cell>
          <cell r="O18">
            <v>0</v>
          </cell>
          <cell r="P18">
            <v>0</v>
          </cell>
          <cell r="Q18">
            <v>1.6231312144886365</v>
          </cell>
          <cell r="R18">
            <v>0.3509206354004897</v>
          </cell>
          <cell r="S18">
            <v>0</v>
          </cell>
          <cell r="T18">
            <v>0.04430733826630925</v>
          </cell>
          <cell r="U18">
            <v>0.39522797366679896</v>
          </cell>
          <cell r="V18">
            <v>-1.2279032408218375</v>
          </cell>
          <cell r="W18">
            <v>0.2434972488755871</v>
          </cell>
          <cell r="X18">
            <v>0.1038904151916504</v>
          </cell>
          <cell r="Y18">
            <v>0.0675998106598854</v>
          </cell>
          <cell r="Z18">
            <v>0.09653000250095276</v>
          </cell>
          <cell r="AA18" t="str">
            <v>Increased comfort</v>
          </cell>
          <cell r="AB18" t="str">
            <v>Reduced environmental impacts from electricity generation</v>
          </cell>
          <cell r="AC18">
            <v>0</v>
          </cell>
          <cell r="AD18">
            <v>0</v>
          </cell>
          <cell r="AE18">
            <v>1.6231312144886365</v>
          </cell>
          <cell r="AF18">
            <v>0.4917579803128465</v>
          </cell>
          <cell r="AG18">
            <v>-1.13137323417579</v>
          </cell>
          <cell r="AH18">
            <v>0.302968716221611</v>
          </cell>
          <cell r="AI18" t="str">
            <v>The revised minimum federal efficiency standards for window air conditioners took effect October 1, 2000.  The Environmental Protection Agency maintains a list of Energy Star qualifying models at www.epa.gov/energystar</v>
          </cell>
          <cell r="AJ18" t="str">
            <v>Savings assume that window air conditioner cooling capacity is as specified.</v>
          </cell>
          <cell r="AK18">
            <v>225.8230592961895</v>
          </cell>
        </row>
        <row r="19">
          <cell r="A19" t="str">
            <v>Energy Star Window Air Conditioner - Cooling Zone 3 12000 Btu/hr</v>
          </cell>
          <cell r="B19" t="str">
            <v>Unit Must Comply with Energy Star specifications and replace an existing unit. Manufacturer, retailer or consumer rebate, coupon or other incentive.</v>
          </cell>
          <cell r="C19" t="str">
            <v>Residential Dwellings</v>
          </cell>
          <cell r="D19" t="str">
            <v>Cooling Zone 3</v>
          </cell>
          <cell r="E19">
            <v>196.08</v>
          </cell>
          <cell r="F19">
            <v>0</v>
          </cell>
          <cell r="G19">
            <v>0</v>
          </cell>
          <cell r="H19">
            <v>9</v>
          </cell>
          <cell r="I19" t="str">
            <v>Deemed</v>
          </cell>
          <cell r="J19">
            <v>112.24489795918362</v>
          </cell>
          <cell r="K19">
            <v>120.80357142857136</v>
          </cell>
          <cell r="L19">
            <v>0</v>
          </cell>
          <cell r="M19">
            <v>0</v>
          </cell>
          <cell r="N19">
            <v>1.6231311667456974</v>
          </cell>
          <cell r="O19">
            <v>0</v>
          </cell>
          <cell r="P19">
            <v>0</v>
          </cell>
          <cell r="Q19">
            <v>1.6231312144886374</v>
          </cell>
          <cell r="R19">
            <v>0.3509206354004887</v>
          </cell>
          <cell r="S19">
            <v>0</v>
          </cell>
          <cell r="T19">
            <v>0.04430733826630927</v>
          </cell>
          <cell r="U19">
            <v>0.3952279736667979</v>
          </cell>
          <cell r="V19">
            <v>-1.2279032408218395</v>
          </cell>
          <cell r="W19">
            <v>0.24349724887558635</v>
          </cell>
          <cell r="X19">
            <v>0.10389042368802162</v>
          </cell>
          <cell r="Y19">
            <v>0.08111977577209473</v>
          </cell>
          <cell r="Z19">
            <v>0.09653001039537434</v>
          </cell>
          <cell r="AA19" t="str">
            <v>Increased comfort</v>
          </cell>
          <cell r="AB19" t="str">
            <v>Reduced environmental impacts from electricity generation</v>
          </cell>
          <cell r="AC19">
            <v>0</v>
          </cell>
          <cell r="AD19">
            <v>0</v>
          </cell>
          <cell r="AE19">
            <v>1.6231312144886374</v>
          </cell>
          <cell r="AF19">
            <v>0.49175798031284673</v>
          </cell>
          <cell r="AG19">
            <v>-1.1313732341757907</v>
          </cell>
          <cell r="AH19">
            <v>0.302968716221611</v>
          </cell>
          <cell r="AI19" t="str">
            <v>The revised minimum federal efficiency standards for window air conditioners took effect October 1, 2000.  The Environmental Protection Agency maintains a list of Energy Star qualifying models at www.epa.gov/energystar</v>
          </cell>
          <cell r="AJ19" t="str">
            <v>Savings assume that window air conditioner cooling capacity is as specified.</v>
          </cell>
          <cell r="AK19">
            <v>225.82304849911407</v>
          </cell>
        </row>
        <row r="20">
          <cell r="A20" t="str">
            <v>Energy Star Window Air Conditioner - Cooling Zone 2 6000 Btu/hr</v>
          </cell>
          <cell r="B20" t="str">
            <v>Unit Must Comply with Energy Star specifications and replace an existing unit. Manufacturer, retailer or consumer rebate, coupon or other incentive.</v>
          </cell>
          <cell r="C20" t="str">
            <v>Residential Dwellings</v>
          </cell>
          <cell r="D20" t="str">
            <v>Cooling Zone 2</v>
          </cell>
          <cell r="E20">
            <v>89.76</v>
          </cell>
          <cell r="F20">
            <v>0</v>
          </cell>
          <cell r="G20">
            <v>0</v>
          </cell>
          <cell r="H20">
            <v>9</v>
          </cell>
          <cell r="I20" t="str">
            <v>Deemed</v>
          </cell>
          <cell r="J20">
            <v>33.1939493207438</v>
          </cell>
          <cell r="K20">
            <v>35.72498795645051</v>
          </cell>
          <cell r="L20">
            <v>0</v>
          </cell>
          <cell r="M20">
            <v>0</v>
          </cell>
          <cell r="N20">
            <v>2.512527625273662</v>
          </cell>
          <cell r="O20">
            <v>0</v>
          </cell>
          <cell r="P20">
            <v>0</v>
          </cell>
          <cell r="Q20">
            <v>2.512527576060734</v>
          </cell>
          <cell r="R20">
            <v>0.31935806744028405</v>
          </cell>
          <cell r="S20">
            <v>0</v>
          </cell>
          <cell r="T20">
            <v>0.041151080646864284</v>
          </cell>
          <cell r="U20">
            <v>0.36050914808714835</v>
          </cell>
          <cell r="V20">
            <v>-2.152018427973586</v>
          </cell>
          <cell r="W20">
            <v>0.14348465046145795</v>
          </cell>
          <cell r="X20">
            <v>0.10389042598340596</v>
          </cell>
          <cell r="Y20">
            <v>0.02398938126862049</v>
          </cell>
          <cell r="Z20">
            <v>0.09653001252813562</v>
          </cell>
          <cell r="AA20" t="str">
            <v>Increased comfort</v>
          </cell>
          <cell r="AB20" t="str">
            <v>Reduced environmental impacts from electricity generation</v>
          </cell>
          <cell r="AC20">
            <v>0</v>
          </cell>
          <cell r="AD20">
            <v>0</v>
          </cell>
          <cell r="AE20">
            <v>2.512527576060734</v>
          </cell>
          <cell r="AF20">
            <v>0.45703922033490024</v>
          </cell>
          <cell r="AG20">
            <v>-2.055488355725834</v>
          </cell>
          <cell r="AH20">
            <v>0.18190416084963695</v>
          </cell>
          <cell r="AI20" t="str">
            <v>The revised minimum federal efficiency standards for window air conditioners took effect October 1, 2000.  The Environmental Protection Agency maintains a list of Energy Star qualifying models at www.epa.gov/energystar</v>
          </cell>
          <cell r="AJ20" t="str">
            <v>Savings assume that window air conditioner cooling capacity is as specified.</v>
          </cell>
          <cell r="AK20">
            <v>349.5630066936322</v>
          </cell>
        </row>
        <row r="21">
          <cell r="A21" t="str">
            <v>Energy Star Window Air Conditioner - Cooling Zone 2 16000 Btu/hr</v>
          </cell>
          <cell r="B21" t="str">
            <v>Unit Must Comply with Energy Star specifications and replace an existing unit. Manufacturer, retailer or consumer rebate, coupon or other incentive.</v>
          </cell>
          <cell r="C21" t="str">
            <v>Residential Dwellings</v>
          </cell>
          <cell r="D21" t="str">
            <v>Cooling Zone 2</v>
          </cell>
          <cell r="E21">
            <v>239.36</v>
          </cell>
          <cell r="F21">
            <v>0</v>
          </cell>
          <cell r="G21">
            <v>0</v>
          </cell>
          <cell r="H21">
            <v>9</v>
          </cell>
          <cell r="I21" t="str">
            <v>Deemed</v>
          </cell>
          <cell r="J21">
            <v>88.51719818865013</v>
          </cell>
          <cell r="K21">
            <v>95.26663455053469</v>
          </cell>
          <cell r="L21">
            <v>0</v>
          </cell>
          <cell r="M21">
            <v>0</v>
          </cell>
          <cell r="N21">
            <v>2.512527625273662</v>
          </cell>
          <cell r="O21">
            <v>0</v>
          </cell>
          <cell r="P21">
            <v>0</v>
          </cell>
          <cell r="Q21">
            <v>2.5125275760607346</v>
          </cell>
          <cell r="R21">
            <v>0.3193580674402838</v>
          </cell>
          <cell r="S21">
            <v>0</v>
          </cell>
          <cell r="T21">
            <v>0.041151081481079335</v>
          </cell>
          <cell r="U21">
            <v>0.3605091489213631</v>
          </cell>
          <cell r="V21">
            <v>-2.1520184271393714</v>
          </cell>
          <cell r="W21">
            <v>0.14348465079348005</v>
          </cell>
          <cell r="X21">
            <v>0.10389041880081444</v>
          </cell>
          <cell r="Y21">
            <v>0.06397168338298798</v>
          </cell>
          <cell r="Z21">
            <v>0.09653000585441528</v>
          </cell>
          <cell r="AA21" t="str">
            <v>Increased comfort</v>
          </cell>
          <cell r="AB21" t="str">
            <v>Reduced environmental impacts from electricity generation</v>
          </cell>
          <cell r="AC21">
            <v>0</v>
          </cell>
          <cell r="AD21">
            <v>0</v>
          </cell>
          <cell r="AE21">
            <v>2.5125275760607346</v>
          </cell>
          <cell r="AF21">
            <v>0.4570392203349003</v>
          </cell>
          <cell r="AG21">
            <v>-2.055488355725834</v>
          </cell>
          <cell r="AH21">
            <v>0.18190416084963695</v>
          </cell>
          <cell r="AI21" t="str">
            <v>The revised minimum federal efficiency standards for window air conditioners took effect October 1, 2000.  The Environmental Protection Agency maintains a list of Energy Star qualifying models at www.epa.gov/energystar</v>
          </cell>
          <cell r="AJ21" t="str">
            <v>Savings assume that window air conditioner cooling capacity is as specified.</v>
          </cell>
          <cell r="AK21">
            <v>349.56301429991703</v>
          </cell>
        </row>
        <row r="22">
          <cell r="A22" t="str">
            <v>Energy Star Window Air Conditioner - Cooling Zone 2 19000 Btu/hr</v>
          </cell>
          <cell r="B22" t="str">
            <v>Unit Must Comply with Energy Star specifications and replace an existing unit. Manufacturer, retailer or consumer rebate, coupon or other incentive.</v>
          </cell>
          <cell r="C22" t="str">
            <v>Residential Dwellings</v>
          </cell>
          <cell r="D22" t="str">
            <v>Cooling Zone 2</v>
          </cell>
          <cell r="E22">
            <v>284.24</v>
          </cell>
          <cell r="F22">
            <v>0</v>
          </cell>
          <cell r="G22">
            <v>0</v>
          </cell>
          <cell r="H22">
            <v>9</v>
          </cell>
          <cell r="I22" t="str">
            <v>Deemed</v>
          </cell>
          <cell r="J22">
            <v>105.114172849022</v>
          </cell>
          <cell r="K22">
            <v>113.12912852875992</v>
          </cell>
          <cell r="L22">
            <v>0</v>
          </cell>
          <cell r="M22">
            <v>0</v>
          </cell>
          <cell r="N22">
            <v>2.5125276252736626</v>
          </cell>
          <cell r="O22">
            <v>0</v>
          </cell>
          <cell r="P22">
            <v>0</v>
          </cell>
          <cell r="Q22">
            <v>2.512527542340885</v>
          </cell>
          <cell r="R22">
            <v>0.31935806744028405</v>
          </cell>
          <cell r="S22">
            <v>0</v>
          </cell>
          <cell r="T22">
            <v>0.04115108134936118</v>
          </cell>
          <cell r="U22">
            <v>0.36050914878964524</v>
          </cell>
          <cell r="V22">
            <v>-2.1520183935512396</v>
          </cell>
          <cell r="W22">
            <v>0.14348465074105557</v>
          </cell>
          <cell r="X22">
            <v>0.10389041313034747</v>
          </cell>
          <cell r="Y22">
            <v>0.07596638053655624</v>
          </cell>
          <cell r="Z22">
            <v>0.09653000058568871</v>
          </cell>
          <cell r="AA22" t="str">
            <v>Increased comfort</v>
          </cell>
          <cell r="AB22" t="str">
            <v>Reduced environmental impacts from electricity generation</v>
          </cell>
          <cell r="AC22">
            <v>0</v>
          </cell>
          <cell r="AD22">
            <v>0</v>
          </cell>
          <cell r="AE22">
            <v>2.512527542340885</v>
          </cell>
          <cell r="AF22">
            <v>0.4570392203349004</v>
          </cell>
          <cell r="AG22">
            <v>-2.0554883220059845</v>
          </cell>
          <cell r="AH22">
            <v>0.18190416329091608</v>
          </cell>
          <cell r="AI22" t="str">
            <v>The revised minimum federal efficiency standards for window air conditioners took effect October 1, 2000.  The Environmental Protection Agency maintains a list of Energy Star qualifying models at www.epa.gov/energystar</v>
          </cell>
          <cell r="AJ22" t="str">
            <v>Savings assume that window air conditioner cooling capacity is as specified.</v>
          </cell>
          <cell r="AK22">
            <v>349.56302270686353</v>
          </cell>
        </row>
        <row r="23">
          <cell r="A23" t="str">
            <v>Energy Star Window Air Conditioner - Cooling Zone 2 7000 Btu/hr</v>
          </cell>
          <cell r="B23" t="str">
            <v>Unit Must Comply with Energy Star specifications and replace an existing unit. Manufacturer, retailer or consumer rebate, coupon or other incentive.</v>
          </cell>
          <cell r="C23" t="str">
            <v>Residential Dwellings</v>
          </cell>
          <cell r="D23" t="str">
            <v>Cooling Zone 2</v>
          </cell>
          <cell r="E23">
            <v>104.72</v>
          </cell>
          <cell r="F23">
            <v>0</v>
          </cell>
          <cell r="G23">
            <v>0</v>
          </cell>
          <cell r="H23">
            <v>9</v>
          </cell>
          <cell r="I23" t="str">
            <v>Deemed</v>
          </cell>
          <cell r="J23">
            <v>38.72627420753446</v>
          </cell>
          <cell r="K23">
            <v>41.67915261585896</v>
          </cell>
          <cell r="L23">
            <v>0</v>
          </cell>
          <cell r="M23">
            <v>0</v>
          </cell>
          <cell r="N23">
            <v>2.51252762527366</v>
          </cell>
          <cell r="O23">
            <v>0</v>
          </cell>
          <cell r="P23">
            <v>0</v>
          </cell>
          <cell r="Q23">
            <v>2.51252766758604</v>
          </cell>
          <cell r="R23">
            <v>0.3193580674402835</v>
          </cell>
          <cell r="S23">
            <v>0</v>
          </cell>
          <cell r="T23">
            <v>0.0411510825536415</v>
          </cell>
          <cell r="U23">
            <v>0.360509149993925</v>
          </cell>
          <cell r="V23">
            <v>-2.152018517592115</v>
          </cell>
          <cell r="W23">
            <v>0.1434846512203658</v>
          </cell>
          <cell r="X23">
            <v>0.1038904280355749</v>
          </cell>
          <cell r="Y23">
            <v>0.027987612411379814</v>
          </cell>
          <cell r="Z23">
            <v>0.0965300144349128</v>
          </cell>
          <cell r="AA23" t="str">
            <v>Increased comfort</v>
          </cell>
          <cell r="AB23" t="str">
            <v>Reduced environmental impacts from electricity generation</v>
          </cell>
          <cell r="AC23">
            <v>0</v>
          </cell>
          <cell r="AD23">
            <v>0</v>
          </cell>
          <cell r="AE23">
            <v>2.51252766758604</v>
          </cell>
          <cell r="AF23">
            <v>0.45703917457224613</v>
          </cell>
          <cell r="AG23">
            <v>-2.055488493013794</v>
          </cell>
          <cell r="AH23">
            <v>0.18190413600951721</v>
          </cell>
          <cell r="AI23" t="str">
            <v>The revised minimum federal efficiency standards for window air conditioners took effect October 1, 2000.  The Environmental Protection Agency maintains a list of Energy Star qualifying models at www.epa.gov/energystar</v>
          </cell>
          <cell r="AJ23" t="str">
            <v>Savings assume that window air conditioner cooling capacity is as specified.</v>
          </cell>
          <cell r="AK23">
            <v>349.5630240794259</v>
          </cell>
        </row>
        <row r="24">
          <cell r="A24" t="str">
            <v>Energy Star Window Air Conditioner - Cooling Zone 2 14000 Btu/hr</v>
          </cell>
          <cell r="B24" t="str">
            <v>Unit Must Comply with Energy Star specifications and replace an existing unit. Manufacturer, retailer or consumer rebate, coupon or other incentive.</v>
          </cell>
          <cell r="C24" t="str">
            <v>Residential Dwellings</v>
          </cell>
          <cell r="D24" t="str">
            <v>Cooling Zone 2</v>
          </cell>
          <cell r="E24">
            <v>209.44</v>
          </cell>
          <cell r="F24">
            <v>0</v>
          </cell>
          <cell r="G24">
            <v>0</v>
          </cell>
          <cell r="H24">
            <v>9</v>
          </cell>
          <cell r="I24" t="str">
            <v>Deemed</v>
          </cell>
          <cell r="J24">
            <v>77.45254841506892</v>
          </cell>
          <cell r="K24">
            <v>83.35830523171792</v>
          </cell>
          <cell r="L24">
            <v>0</v>
          </cell>
          <cell r="M24">
            <v>0</v>
          </cell>
          <cell r="N24">
            <v>2.51252762527366</v>
          </cell>
          <cell r="O24">
            <v>0</v>
          </cell>
          <cell r="P24">
            <v>0</v>
          </cell>
          <cell r="Q24">
            <v>2.51252766758604</v>
          </cell>
          <cell r="R24">
            <v>0.3193580674402835</v>
          </cell>
          <cell r="S24">
            <v>0</v>
          </cell>
          <cell r="T24">
            <v>0.0411510825536415</v>
          </cell>
          <cell r="U24">
            <v>0.360509149993925</v>
          </cell>
          <cell r="V24">
            <v>-2.152018517592115</v>
          </cell>
          <cell r="W24">
            <v>0.1434846512203658</v>
          </cell>
          <cell r="X24">
            <v>0.1038904280355749</v>
          </cell>
          <cell r="Y24">
            <v>0.05597522482275963</v>
          </cell>
          <cell r="Z24">
            <v>0.0965300144349128</v>
          </cell>
          <cell r="AA24" t="str">
            <v>Increased comfort</v>
          </cell>
          <cell r="AB24" t="str">
            <v>Reduced environmental impacts from electricity generation</v>
          </cell>
          <cell r="AC24">
            <v>0</v>
          </cell>
          <cell r="AD24">
            <v>0</v>
          </cell>
          <cell r="AE24">
            <v>2.51252766758604</v>
          </cell>
          <cell r="AF24">
            <v>0.45703917457224613</v>
          </cell>
          <cell r="AG24">
            <v>-2.055488493013794</v>
          </cell>
          <cell r="AH24">
            <v>0.18190413600951721</v>
          </cell>
          <cell r="AI24" t="str">
            <v>The revised minimum federal efficiency standards for window air conditioners took effect October 1, 2000.  The Environmental Protection Agency maintains a list of Energy Star qualifying models at www.epa.gov/energystar</v>
          </cell>
          <cell r="AJ24" t="str">
            <v>Savings assume that window air conditioner cooling capacity is as specified.</v>
          </cell>
          <cell r="AK24">
            <v>349.5630240794259</v>
          </cell>
        </row>
        <row r="25">
          <cell r="A25" t="str">
            <v>Energy Star Window Air Conditioner - Cooling Zone 2 17000 Btu/hr</v>
          </cell>
          <cell r="B25" t="str">
            <v>Unit Must Comply with Energy Star specifications and replace an existing unit. Manufacturer, retailer or consumer rebate, coupon or other incentive.</v>
          </cell>
          <cell r="C25" t="str">
            <v>Residential Dwellings</v>
          </cell>
          <cell r="D25" t="str">
            <v>Cooling Zone 2</v>
          </cell>
          <cell r="E25">
            <v>254.32</v>
          </cell>
          <cell r="F25">
            <v>0</v>
          </cell>
          <cell r="G25">
            <v>0</v>
          </cell>
          <cell r="H25">
            <v>9</v>
          </cell>
          <cell r="I25" t="str">
            <v>Deemed</v>
          </cell>
          <cell r="J25">
            <v>94.04952307544079</v>
          </cell>
          <cell r="K25">
            <v>101.22079920994314</v>
          </cell>
          <cell r="L25">
            <v>0</v>
          </cell>
          <cell r="M25">
            <v>0</v>
          </cell>
          <cell r="N25">
            <v>2.5125276252736612</v>
          </cell>
          <cell r="O25">
            <v>0</v>
          </cell>
          <cell r="P25">
            <v>0</v>
          </cell>
          <cell r="Q25">
            <v>2.512527613747625</v>
          </cell>
          <cell r="R25">
            <v>0.31935806744028367</v>
          </cell>
          <cell r="S25">
            <v>0</v>
          </cell>
          <cell r="T25">
            <v>0.04115107986172071</v>
          </cell>
          <cell r="U25">
            <v>0.36050914730200434</v>
          </cell>
          <cell r="V25">
            <v>-2.152018466445621</v>
          </cell>
          <cell r="W25">
            <v>0.1434846501489663</v>
          </cell>
          <cell r="X25">
            <v>0.10389042006833056</v>
          </cell>
          <cell r="Y25">
            <v>0.0679699182510376</v>
          </cell>
          <cell r="Z25">
            <v>0.0965300070321306</v>
          </cell>
          <cell r="AA25" t="str">
            <v>Increased comfort</v>
          </cell>
          <cell r="AB25" t="str">
            <v>Reduced environmental impacts from electricity generation</v>
          </cell>
          <cell r="AC25">
            <v>0</v>
          </cell>
          <cell r="AD25">
            <v>0</v>
          </cell>
          <cell r="AE25">
            <v>2.512527613747625</v>
          </cell>
          <cell r="AF25">
            <v>0.4570391826480088</v>
          </cell>
          <cell r="AG25">
            <v>-2.0554884310996164</v>
          </cell>
          <cell r="AH25">
            <v>0.1819041431215557</v>
          </cell>
          <cell r="AI25" t="str">
            <v>The revised minimum federal efficiency standards for window air conditioners took effect October 1, 2000.  The Environmental Protection Agency maintains a list of Energy Star qualifying models at www.epa.gov/energystar</v>
          </cell>
          <cell r="AJ25" t="str">
            <v>Savings assume that window air conditioner cooling capacity is as specified.</v>
          </cell>
          <cell r="AK25">
            <v>349.5630102730603</v>
          </cell>
        </row>
        <row r="26">
          <cell r="A26" t="str">
            <v>Energy Star Window Air Conditioner - Cooling Zone 2 5000 Btu/hr</v>
          </cell>
          <cell r="B26" t="str">
            <v>Unit Must Comply with Energy Star specifications and replace an existing unit. Manufacturer, retailer or consumer rebate, coupon or other incentive.</v>
          </cell>
          <cell r="C26" t="str">
            <v>Residential Dwellings</v>
          </cell>
          <cell r="D26" t="str">
            <v>Cooling Zone 2</v>
          </cell>
          <cell r="E26">
            <v>74.8</v>
          </cell>
          <cell r="F26">
            <v>0</v>
          </cell>
          <cell r="G26">
            <v>0</v>
          </cell>
          <cell r="H26">
            <v>9</v>
          </cell>
          <cell r="I26" t="str">
            <v>Deemed</v>
          </cell>
          <cell r="J26">
            <v>27.661624433953193</v>
          </cell>
          <cell r="K26">
            <v>29.770823297042124</v>
          </cell>
          <cell r="L26">
            <v>0</v>
          </cell>
          <cell r="M26">
            <v>0</v>
          </cell>
          <cell r="N26">
            <v>2.512527625273659</v>
          </cell>
          <cell r="O26">
            <v>0</v>
          </cell>
          <cell r="P26">
            <v>0</v>
          </cell>
          <cell r="Q26">
            <v>2.5125277041961622</v>
          </cell>
          <cell r="R26">
            <v>0.3193580674402838</v>
          </cell>
          <cell r="S26">
            <v>0</v>
          </cell>
          <cell r="T26">
            <v>0.041151081981608315</v>
          </cell>
          <cell r="U26">
            <v>0.36050914942189205</v>
          </cell>
          <cell r="V26">
            <v>-2.15201855477427</v>
          </cell>
          <cell r="W26">
            <v>0.14348465099269353</v>
          </cell>
          <cell r="X26">
            <v>0.10389041449125941</v>
          </cell>
          <cell r="Y26">
            <v>0.019991151988506317</v>
          </cell>
          <cell r="Z26">
            <v>0.09653000185018296</v>
          </cell>
          <cell r="AA26" t="str">
            <v>Increased comfort</v>
          </cell>
          <cell r="AB26" t="str">
            <v>Reduced environmental impacts from electricity generation</v>
          </cell>
          <cell r="AC26">
            <v>0</v>
          </cell>
          <cell r="AD26">
            <v>0</v>
          </cell>
          <cell r="AE26">
            <v>2.5125277041961622</v>
          </cell>
          <cell r="AF26">
            <v>0.45703915626718444</v>
          </cell>
          <cell r="AG26">
            <v>-2.0554885479289777</v>
          </cell>
          <cell r="AH26">
            <v>0.18190412607346984</v>
          </cell>
          <cell r="AI26" t="str">
            <v>The revised minimum federal efficiency standards for window air conditioners took effect October 1, 2000.  The Environmental Protection Agency maintains a list of Energy Star qualifying models at www.epa.gov/energystar</v>
          </cell>
          <cell r="AJ26" t="str">
            <v>Savings assume that window air conditioner cooling capacity is as specified.</v>
          </cell>
          <cell r="AK26">
            <v>349.56301886368755</v>
          </cell>
        </row>
        <row r="27">
          <cell r="A27" t="str">
            <v>Energy Star Window Air Conditioner - Cooling Zone 2 15000 Btu/hr</v>
          </cell>
          <cell r="B27" t="str">
            <v>Unit Must Comply with Energy Star specifications and replace an existing unit. Manufacturer, retailer or consumer rebate, coupon or other incentive.</v>
          </cell>
          <cell r="C27" t="str">
            <v>Residential Dwellings</v>
          </cell>
          <cell r="D27" t="str">
            <v>Cooling Zone 2</v>
          </cell>
          <cell r="E27">
            <v>224.4</v>
          </cell>
          <cell r="F27">
            <v>0</v>
          </cell>
          <cell r="G27">
            <v>0</v>
          </cell>
          <cell r="H27">
            <v>9</v>
          </cell>
          <cell r="I27" t="str">
            <v>Deemed</v>
          </cell>
          <cell r="J27">
            <v>82.98487330185958</v>
          </cell>
          <cell r="K27">
            <v>89.31246989112637</v>
          </cell>
          <cell r="L27">
            <v>0</v>
          </cell>
          <cell r="M27">
            <v>0</v>
          </cell>
          <cell r="N27">
            <v>2.512527625273659</v>
          </cell>
          <cell r="O27">
            <v>0</v>
          </cell>
          <cell r="P27">
            <v>0</v>
          </cell>
          <cell r="Q27">
            <v>2.5125277041961627</v>
          </cell>
          <cell r="R27">
            <v>0.31935806744028394</v>
          </cell>
          <cell r="S27">
            <v>0</v>
          </cell>
          <cell r="T27">
            <v>0.04115108064686424</v>
          </cell>
          <cell r="U27">
            <v>0.36050914808714823</v>
          </cell>
          <cell r="V27">
            <v>-2.1520185561090144</v>
          </cell>
          <cell r="W27">
            <v>0.14348465046145803</v>
          </cell>
          <cell r="X27">
            <v>0.10389041736429602</v>
          </cell>
          <cell r="Y27">
            <v>0.05997345596551895</v>
          </cell>
          <cell r="Z27">
            <v>0.0965300045196711</v>
          </cell>
          <cell r="AA27" t="str">
            <v>Increased comfort</v>
          </cell>
          <cell r="AB27" t="str">
            <v>Reduced environmental impacts from electricity generation</v>
          </cell>
          <cell r="AC27">
            <v>0</v>
          </cell>
          <cell r="AD27">
            <v>0</v>
          </cell>
          <cell r="AE27">
            <v>2.5125277041961627</v>
          </cell>
          <cell r="AF27">
            <v>0.45703913491127934</v>
          </cell>
          <cell r="AG27">
            <v>-2.055488569284883</v>
          </cell>
          <cell r="AH27">
            <v>0.1819041175737008</v>
          </cell>
          <cell r="AI27" t="str">
            <v>The revised minimum federal efficiency standards for window air conditioners took effect October 1, 2000.  The Environmental Protection Agency maintains a list of Energy Star qualifying models at www.epa.gov/energystar</v>
          </cell>
          <cell r="AJ27" t="str">
            <v>Savings assume that window air conditioner cooling capacity is as specified.</v>
          </cell>
          <cell r="AK27">
            <v>349.56304320379905</v>
          </cell>
        </row>
        <row r="28">
          <cell r="A28" t="str">
            <v>Energy Star Window Air Conditioner - Cooling Zone 2 18000 Btu/hr</v>
          </cell>
          <cell r="B28" t="str">
            <v>Unit Must Comply with Energy Star specifications and replace an existing unit. Manufacturer, retailer or consumer rebate, coupon or other incentive.</v>
          </cell>
          <cell r="C28" t="str">
            <v>Residential Dwellings</v>
          </cell>
          <cell r="D28" t="str">
            <v>Cooling Zone 2</v>
          </cell>
          <cell r="E28">
            <v>269.28</v>
          </cell>
          <cell r="F28">
            <v>0</v>
          </cell>
          <cell r="G28">
            <v>0</v>
          </cell>
          <cell r="H28">
            <v>9</v>
          </cell>
          <cell r="I28" t="str">
            <v>Deemed</v>
          </cell>
          <cell r="J28">
            <v>99.58184796223145</v>
          </cell>
          <cell r="K28">
            <v>107.17496386935159</v>
          </cell>
          <cell r="L28">
            <v>0</v>
          </cell>
          <cell r="M28">
            <v>0</v>
          </cell>
          <cell r="N28">
            <v>2.5125276252736604</v>
          </cell>
          <cell r="O28">
            <v>0</v>
          </cell>
          <cell r="P28">
            <v>0</v>
          </cell>
          <cell r="Q28">
            <v>2.5125276472470834</v>
          </cell>
          <cell r="R28">
            <v>0.3193580674402841</v>
          </cell>
          <cell r="S28">
            <v>0</v>
          </cell>
          <cell r="T28">
            <v>0.04115108064686427</v>
          </cell>
          <cell r="U28">
            <v>0.3605091480871484</v>
          </cell>
          <cell r="V28">
            <v>-2.152018499159935</v>
          </cell>
          <cell r="W28">
            <v>0.14348465046145806</v>
          </cell>
          <cell r="X28">
            <v>0.10389042119501155</v>
          </cell>
          <cell r="Y28">
            <v>0.07196814566850662</v>
          </cell>
          <cell r="Z28">
            <v>0.09653000807898868</v>
          </cell>
          <cell r="AA28" t="str">
            <v>Increased comfort</v>
          </cell>
          <cell r="AB28" t="str">
            <v>Reduced environmental impacts from electricity generation</v>
          </cell>
          <cell r="AC28">
            <v>0</v>
          </cell>
          <cell r="AD28">
            <v>0</v>
          </cell>
          <cell r="AE28">
            <v>2.5125276472470834</v>
          </cell>
          <cell r="AF28">
            <v>0.45703914914854965</v>
          </cell>
          <cell r="AG28">
            <v>-2.055488498098534</v>
          </cell>
          <cell r="AH28">
            <v>0.18190412736326167</v>
          </cell>
          <cell r="AI28" t="str">
            <v>The revised minimum federal efficiency standards for window air conditioners took effect October 1, 2000.  The Environmental Protection Agency maintains a list of Energy Star qualifying models at www.epa.gov/energystar</v>
          </cell>
          <cell r="AJ28" t="str">
            <v>Savings assume that window air conditioner cooling capacity is as specified.</v>
          </cell>
          <cell r="AK28">
            <v>349.56302697705826</v>
          </cell>
        </row>
        <row r="29">
          <cell r="A29" t="str">
            <v>Energy Star Window Air Conditioner - Cooling Zone 2 20000 Btu/hr</v>
          </cell>
          <cell r="B29" t="str">
            <v>Unit Must Comply with Energy Star specifications and replace an existing unit. Manufacturer, retailer or consumer rebate, coupon or other incentive.</v>
          </cell>
          <cell r="C29" t="str">
            <v>Residential Dwellings</v>
          </cell>
          <cell r="D29" t="str">
            <v>Cooling Zone 2</v>
          </cell>
          <cell r="E29">
            <v>299.2</v>
          </cell>
          <cell r="F29">
            <v>0</v>
          </cell>
          <cell r="G29">
            <v>0</v>
          </cell>
          <cell r="H29">
            <v>9</v>
          </cell>
          <cell r="I29" t="str">
            <v>Deemed</v>
          </cell>
          <cell r="J29">
            <v>110.64649773581277</v>
          </cell>
          <cell r="K29">
            <v>119.0832931881685</v>
          </cell>
          <cell r="L29">
            <v>0</v>
          </cell>
          <cell r="M29">
            <v>0</v>
          </cell>
          <cell r="N29">
            <v>2.512527625273659</v>
          </cell>
          <cell r="O29">
            <v>0</v>
          </cell>
          <cell r="P29">
            <v>0</v>
          </cell>
          <cell r="Q29">
            <v>2.5125277041961622</v>
          </cell>
          <cell r="R29">
            <v>0.3193580674402838</v>
          </cell>
          <cell r="S29">
            <v>0</v>
          </cell>
          <cell r="T29">
            <v>0.041151081981608315</v>
          </cell>
          <cell r="U29">
            <v>0.36050914942189205</v>
          </cell>
          <cell r="V29">
            <v>-2.15201855477427</v>
          </cell>
          <cell r="W29">
            <v>0.14348465099269353</v>
          </cell>
          <cell r="X29">
            <v>0.10389041449125941</v>
          </cell>
          <cell r="Y29">
            <v>0.07996460795402527</v>
          </cell>
          <cell r="Z29">
            <v>0.09653000185018296</v>
          </cell>
          <cell r="AA29" t="str">
            <v>Increased comfort</v>
          </cell>
          <cell r="AB29" t="str">
            <v>Reduced environmental impacts from electricity generation</v>
          </cell>
          <cell r="AC29">
            <v>0</v>
          </cell>
          <cell r="AD29">
            <v>0</v>
          </cell>
          <cell r="AE29">
            <v>2.5125277041961622</v>
          </cell>
          <cell r="AF29">
            <v>0.45703915626718444</v>
          </cell>
          <cell r="AG29">
            <v>-2.0554885479289777</v>
          </cell>
          <cell r="AH29">
            <v>0.18190412607346984</v>
          </cell>
          <cell r="AI29" t="str">
            <v>The revised minimum federal efficiency standards for window air conditioners took effect October 1, 2000.  The Environmental Protection Agency maintains a list of Energy Star qualifying models at www.epa.gov/energystar</v>
          </cell>
          <cell r="AJ29" t="str">
            <v>Savings assume that window air conditioner cooling capacity is as specified.</v>
          </cell>
          <cell r="AK29">
            <v>349.56301886368755</v>
          </cell>
        </row>
        <row r="30">
          <cell r="A30" t="str">
            <v>Energy Star Window Air Conditioner - Cooling Zone 2 9000 Btu/hr</v>
          </cell>
          <cell r="B30" t="str">
            <v>Unit Must Comply with Energy Star specifications and replace an existing unit. Manufacturer, retailer or consumer rebate, coupon or other incentive.</v>
          </cell>
          <cell r="C30" t="str">
            <v>Residential Dwellings</v>
          </cell>
          <cell r="D30" t="str">
            <v>Cooling Zone 2</v>
          </cell>
          <cell r="E30">
            <v>147.06</v>
          </cell>
          <cell r="F30">
            <v>0</v>
          </cell>
          <cell r="G30">
            <v>0</v>
          </cell>
          <cell r="H30">
            <v>9</v>
          </cell>
          <cell r="I30" t="str">
            <v>Deemed</v>
          </cell>
          <cell r="J30">
            <v>48.82653061224488</v>
          </cell>
          <cell r="K30">
            <v>52.54955357142855</v>
          </cell>
          <cell r="L30">
            <v>0</v>
          </cell>
          <cell r="M30">
            <v>0</v>
          </cell>
          <cell r="N30">
            <v>2.798502011630512</v>
          </cell>
          <cell r="O30">
            <v>0</v>
          </cell>
          <cell r="P30">
            <v>0</v>
          </cell>
          <cell r="Q30">
            <v>2.798501948761162</v>
          </cell>
          <cell r="R30">
            <v>0.31935806744028394</v>
          </cell>
          <cell r="S30">
            <v>0</v>
          </cell>
          <cell r="T30">
            <v>0.041151083292175546</v>
          </cell>
          <cell r="U30">
            <v>0.3605091507324595</v>
          </cell>
          <cell r="V30">
            <v>-2.4379927980287026</v>
          </cell>
          <cell r="W30">
            <v>0.12882218745392768</v>
          </cell>
          <cell r="X30">
            <v>0.10389041382441828</v>
          </cell>
          <cell r="Y30">
            <v>0.03528710454702377</v>
          </cell>
          <cell r="Z30">
            <v>0.09653000123058611</v>
          </cell>
          <cell r="AA30" t="str">
            <v>Increased comfort</v>
          </cell>
          <cell r="AB30" t="str">
            <v>Reduced environmental impacts from electricity generation</v>
          </cell>
          <cell r="AC30">
            <v>0</v>
          </cell>
          <cell r="AD30">
            <v>0</v>
          </cell>
          <cell r="AE30">
            <v>2.798501948761162</v>
          </cell>
          <cell r="AF30">
            <v>0.457039205088031</v>
          </cell>
          <cell r="AG30">
            <v>-2.341462743673131</v>
          </cell>
          <cell r="AH30">
            <v>0.1633156644005028</v>
          </cell>
          <cell r="AI30" t="str">
            <v>The revised minimum federal efficiency standards for window air conditioners took effect October 1, 2000.  The Environmental Protection Agency maintains a list of Energy Star qualifying models at www.epa.gov/energystar</v>
          </cell>
          <cell r="AJ30" t="str">
            <v>Savings assume that window air conditioner cooling capacity is as specified.</v>
          </cell>
          <cell r="AK30">
            <v>389.3500732771358</v>
          </cell>
        </row>
        <row r="31">
          <cell r="A31" t="str">
            <v>Energy Star Window Air Conditioner - Cooling Zone 2 11000 Btu/hr</v>
          </cell>
          <cell r="B31" t="str">
            <v>Unit Must Comply with Energy Star specifications and replace an existing unit. Manufacturer, retailer or consumer rebate, coupon or other incentive.</v>
          </cell>
          <cell r="C31" t="str">
            <v>Residential Dwellings</v>
          </cell>
          <cell r="D31" t="str">
            <v>Cooling Zone 2</v>
          </cell>
          <cell r="E31">
            <v>179.74</v>
          </cell>
          <cell r="F31">
            <v>0</v>
          </cell>
          <cell r="G31">
            <v>0</v>
          </cell>
          <cell r="H31">
            <v>9</v>
          </cell>
          <cell r="I31" t="str">
            <v>Deemed</v>
          </cell>
          <cell r="J31">
            <v>59.67687074829928</v>
          </cell>
          <cell r="K31">
            <v>64.2272321428571</v>
          </cell>
          <cell r="L31">
            <v>0</v>
          </cell>
          <cell r="M31">
            <v>0</v>
          </cell>
          <cell r="N31">
            <v>2.798502011630513</v>
          </cell>
          <cell r="O31">
            <v>0</v>
          </cell>
          <cell r="P31">
            <v>0</v>
          </cell>
          <cell r="Q31">
            <v>2.798501975158392</v>
          </cell>
          <cell r="R31">
            <v>0.31935806744028356</v>
          </cell>
          <cell r="S31">
            <v>0</v>
          </cell>
          <cell r="T31">
            <v>0.04115108287971884</v>
          </cell>
          <cell r="U31">
            <v>0.36050915032000236</v>
          </cell>
          <cell r="V31">
            <v>-2.43799282483839</v>
          </cell>
          <cell r="W31">
            <v>0.12882218730654266</v>
          </cell>
          <cell r="X31">
            <v>0.1038904147122314</v>
          </cell>
          <cell r="Y31">
            <v>0.04312868043780327</v>
          </cell>
          <cell r="Z31">
            <v>0.09653000205549955</v>
          </cell>
          <cell r="AA31" t="str">
            <v>Increased comfort</v>
          </cell>
          <cell r="AB31" t="str">
            <v>Reduced environmental impacts from electricity generation</v>
          </cell>
          <cell r="AC31">
            <v>0</v>
          </cell>
          <cell r="AD31">
            <v>0</v>
          </cell>
          <cell r="AE31">
            <v>2.798501975158392</v>
          </cell>
          <cell r="AF31">
            <v>0.4570391951890698</v>
          </cell>
          <cell r="AG31">
            <v>-2.3414627799693224</v>
          </cell>
          <cell r="AH31">
            <v>0.16331565932277103</v>
          </cell>
          <cell r="AI31" t="str">
            <v>The revised minimum federal efficiency standards for window air conditioners took effect October 1, 2000.  The Environmental Protection Agency maintains a list of Energy Star qualifying models at www.epa.gov/energystar</v>
          </cell>
          <cell r="AJ31" t="str">
            <v>Savings assume that window air conditioner cooling capacity is as specified.</v>
          </cell>
          <cell r="AK31">
            <v>389.35005823418834</v>
          </cell>
        </row>
        <row r="32">
          <cell r="A32" t="str">
            <v>Energy Star Window Air Conditioner - Cooling Zone 2 13000 Btu/hr</v>
          </cell>
          <cell r="B32" t="str">
            <v>Unit Must Comply with Energy Star specifications and replace an existing unit. Manufacturer, retailer or consumer rebate, coupon or other incentive.</v>
          </cell>
          <cell r="C32" t="str">
            <v>Residential Dwellings</v>
          </cell>
          <cell r="D32" t="str">
            <v>Cooling Zone 2</v>
          </cell>
          <cell r="E32">
            <v>212.42</v>
          </cell>
          <cell r="F32">
            <v>0</v>
          </cell>
          <cell r="G32">
            <v>0</v>
          </cell>
          <cell r="H32">
            <v>9</v>
          </cell>
          <cell r="I32" t="str">
            <v>Deemed</v>
          </cell>
          <cell r="J32">
            <v>70.52721088435374</v>
          </cell>
          <cell r="K32">
            <v>75.9049107142857</v>
          </cell>
          <cell r="L32">
            <v>0</v>
          </cell>
          <cell r="M32">
            <v>0</v>
          </cell>
          <cell r="N32">
            <v>2.7985020116305113</v>
          </cell>
          <cell r="O32">
            <v>0</v>
          </cell>
          <cell r="P32">
            <v>0</v>
          </cell>
          <cell r="Q32">
            <v>2.7985019934333963</v>
          </cell>
          <cell r="R32">
            <v>0.319358067440284</v>
          </cell>
          <cell r="S32">
            <v>0</v>
          </cell>
          <cell r="T32">
            <v>0.041151082594171856</v>
          </cell>
          <cell r="U32">
            <v>0.3605091500344558</v>
          </cell>
          <cell r="V32">
            <v>-2.4379928433989404</v>
          </cell>
          <cell r="W32">
            <v>0.12882218720450725</v>
          </cell>
          <cell r="X32">
            <v>0.10389041532687115</v>
          </cell>
          <cell r="Y32">
            <v>0.05097026005387306</v>
          </cell>
          <cell r="Z32">
            <v>0.09653000262659342</v>
          </cell>
          <cell r="AA32" t="str">
            <v>Increased comfort</v>
          </cell>
          <cell r="AB32" t="str">
            <v>Reduced environmental impacts from electricity generation</v>
          </cell>
          <cell r="AC32">
            <v>0</v>
          </cell>
          <cell r="AD32">
            <v>0</v>
          </cell>
          <cell r="AE32">
            <v>2.7985019934333963</v>
          </cell>
          <cell r="AF32">
            <v>0.4570391632078104</v>
          </cell>
          <cell r="AG32">
            <v>-2.341462830225586</v>
          </cell>
          <cell r="AH32">
            <v>0.16331564682828154</v>
          </cell>
          <cell r="AI32" t="str">
            <v>The revised minimum federal efficiency standards for window air conditioners took effect October 1, 2000.  The Environmental Protection Agency maintains a list of Energy Star qualifying models at www.epa.gov/energystar</v>
          </cell>
          <cell r="AJ32" t="str">
            <v>Savings assume that window air conditioner cooling capacity is as specified.</v>
          </cell>
          <cell r="AK32">
            <v>389.35007645929755</v>
          </cell>
        </row>
        <row r="33">
          <cell r="A33" t="str">
            <v>Energy Star Window Air Conditioner - Cooling Zone 2 8000 Btu/hr</v>
          </cell>
          <cell r="B33" t="str">
            <v>Unit Must Comply with Energy Star specifications and replace an existing unit. Manufacturer, retailer or consumer rebate, coupon or other incentive.</v>
          </cell>
          <cell r="C33" t="str">
            <v>Residential Dwellings</v>
          </cell>
          <cell r="D33" t="str">
            <v>Cooling Zone 2</v>
          </cell>
          <cell r="E33">
            <v>130.72</v>
          </cell>
          <cell r="F33">
            <v>0</v>
          </cell>
          <cell r="G33">
            <v>0</v>
          </cell>
          <cell r="H33">
            <v>9</v>
          </cell>
          <cell r="I33" t="str">
            <v>Deemed</v>
          </cell>
          <cell r="J33">
            <v>43.40136054421771</v>
          </cell>
          <cell r="K33">
            <v>46.71071428571431</v>
          </cell>
          <cell r="L33">
            <v>0</v>
          </cell>
          <cell r="M33">
            <v>0</v>
          </cell>
          <cell r="N33">
            <v>2.7985020116305095</v>
          </cell>
          <cell r="O33">
            <v>0</v>
          </cell>
          <cell r="P33">
            <v>0</v>
          </cell>
          <cell r="Q33">
            <v>2.798502093945923</v>
          </cell>
          <cell r="R33">
            <v>0.3193580674402837</v>
          </cell>
          <cell r="S33">
            <v>0</v>
          </cell>
          <cell r="T33">
            <v>0.04115108102366357</v>
          </cell>
          <cell r="U33">
            <v>0.36050914846394727</v>
          </cell>
          <cell r="V33">
            <v>-2.4379929454819758</v>
          </cell>
          <cell r="W33">
            <v>0.12882218664331116</v>
          </cell>
          <cell r="X33">
            <v>0.10389041870739013</v>
          </cell>
          <cell r="Y33">
            <v>0.031366314738988876</v>
          </cell>
          <cell r="Z33">
            <v>0.09653000576760988</v>
          </cell>
          <cell r="AA33" t="str">
            <v>Increased comfort</v>
          </cell>
          <cell r="AB33" t="str">
            <v>Reduced environmental impacts from electricity generation</v>
          </cell>
          <cell r="AC33">
            <v>0</v>
          </cell>
          <cell r="AD33">
            <v>0</v>
          </cell>
          <cell r="AE33">
            <v>2.798502093945923</v>
          </cell>
          <cell r="AF33">
            <v>0.457039150643744</v>
          </cell>
          <cell r="AG33">
            <v>-2.341462943302179</v>
          </cell>
          <cell r="AH33">
            <v>0.1633156364729794</v>
          </cell>
          <cell r="AI33" t="str">
            <v>The revised minimum federal efficiency standards for window air conditioners took effect October 1, 2000.  The Environmental Protection Agency maintains a list of Energy Star qualifying models at www.epa.gov/energystar</v>
          </cell>
          <cell r="AJ33" t="str">
            <v>Savings assume that window air conditioner cooling capacity is as specified.</v>
          </cell>
          <cell r="AK33">
            <v>389.35008361916175</v>
          </cell>
        </row>
        <row r="34">
          <cell r="A34" t="str">
            <v>Energy Star Window Air Conditioner - Cooling Zone 2 10000 Btu/hr</v>
          </cell>
          <cell r="B34" t="str">
            <v>Unit Must Comply with Energy Star specifications and replace an existing unit. Manufacturer, retailer or consumer rebate, coupon or other incentive.</v>
          </cell>
          <cell r="C34" t="str">
            <v>Residential Dwellings</v>
          </cell>
          <cell r="D34" t="str">
            <v>Cooling Zone 2</v>
          </cell>
          <cell r="E34">
            <v>163.4</v>
          </cell>
          <cell r="F34">
            <v>0</v>
          </cell>
          <cell r="G34">
            <v>0</v>
          </cell>
          <cell r="H34">
            <v>9</v>
          </cell>
          <cell r="I34" t="str">
            <v>Deemed</v>
          </cell>
          <cell r="J34">
            <v>54.25170068027205</v>
          </cell>
          <cell r="K34">
            <v>58.3883928571428</v>
          </cell>
          <cell r="L34">
            <v>0</v>
          </cell>
          <cell r="M34">
            <v>0</v>
          </cell>
          <cell r="N34">
            <v>2.798502011630514</v>
          </cell>
          <cell r="O34">
            <v>0</v>
          </cell>
          <cell r="P34">
            <v>0</v>
          </cell>
          <cell r="Q34">
            <v>2.7985020939459275</v>
          </cell>
          <cell r="R34">
            <v>0.3193580674402835</v>
          </cell>
          <cell r="S34">
            <v>0</v>
          </cell>
          <cell r="T34">
            <v>0.04115108102366363</v>
          </cell>
          <cell r="U34">
            <v>0.3605091484639471</v>
          </cell>
          <cell r="V34">
            <v>-2.43799294548198</v>
          </cell>
          <cell r="W34">
            <v>0.1288221866433109</v>
          </cell>
          <cell r="X34">
            <v>0.1038904274967398</v>
          </cell>
          <cell r="Y34">
            <v>0.03920789062976837</v>
          </cell>
          <cell r="Z34">
            <v>0.096530013934253</v>
          </cell>
          <cell r="AA34" t="str">
            <v>Increased comfort</v>
          </cell>
          <cell r="AB34" t="str">
            <v>Reduced environmental impacts from electricity generation</v>
          </cell>
          <cell r="AC34">
            <v>0</v>
          </cell>
          <cell r="AD34">
            <v>0</v>
          </cell>
          <cell r="AE34">
            <v>2.7985020939459275</v>
          </cell>
          <cell r="AF34">
            <v>0.45703915064374473</v>
          </cell>
          <cell r="AG34">
            <v>-2.341462943302183</v>
          </cell>
          <cell r="AH34">
            <v>0.1633156364729794</v>
          </cell>
          <cell r="AI34" t="str">
            <v>The revised minimum federal efficiency standards for window air conditioners took effect October 1, 2000.  The Environmental Protection Agency maintains a list of Energy Star qualifying models at www.epa.gov/energystar</v>
          </cell>
          <cell r="AJ34" t="str">
            <v>Savings assume that window air conditioner cooling capacity is as specified.</v>
          </cell>
          <cell r="AK34">
            <v>389.35010223480987</v>
          </cell>
        </row>
        <row r="35">
          <cell r="A35" t="str">
            <v>Energy Star Window Air Conditioner - Cooling Zone 2 12000 Btu/hr</v>
          </cell>
          <cell r="B35" t="str">
            <v>Unit Must Comply with Energy Star specifications and replace an existing unit. Manufacturer, retailer or consumer rebate, coupon or other incentive.</v>
          </cell>
          <cell r="C35" t="str">
            <v>Residential Dwellings</v>
          </cell>
          <cell r="D35" t="str">
            <v>Cooling Zone 2</v>
          </cell>
          <cell r="E35">
            <v>196.08</v>
          </cell>
          <cell r="F35">
            <v>0</v>
          </cell>
          <cell r="G35">
            <v>0</v>
          </cell>
          <cell r="H35">
            <v>9</v>
          </cell>
          <cell r="I35" t="str">
            <v>Deemed</v>
          </cell>
          <cell r="J35">
            <v>65.10204081632662</v>
          </cell>
          <cell r="K35">
            <v>70.06607142857153</v>
          </cell>
          <cell r="L35">
            <v>0</v>
          </cell>
          <cell r="M35">
            <v>0</v>
          </cell>
          <cell r="N35">
            <v>2.798502011630507</v>
          </cell>
          <cell r="O35">
            <v>0</v>
          </cell>
          <cell r="P35">
            <v>0</v>
          </cell>
          <cell r="Q35">
            <v>2.7985020939459204</v>
          </cell>
          <cell r="R35">
            <v>0.3193580674402841</v>
          </cell>
          <cell r="S35">
            <v>0</v>
          </cell>
          <cell r="T35">
            <v>0.04115108102366353</v>
          </cell>
          <cell r="U35">
            <v>0.36050914846394766</v>
          </cell>
          <cell r="V35">
            <v>-2.4379929454819727</v>
          </cell>
          <cell r="W35">
            <v>0.12882218664331144</v>
          </cell>
          <cell r="X35">
            <v>0.10389041870739005</v>
          </cell>
          <cell r="Y35">
            <v>0.047049470245838165</v>
          </cell>
          <cell r="Z35">
            <v>0.09653000576760978</v>
          </cell>
          <cell r="AA35" t="str">
            <v>Increased comfort</v>
          </cell>
          <cell r="AB35" t="str">
            <v>Reduced environmental impacts from electricity generation</v>
          </cell>
          <cell r="AC35">
            <v>0</v>
          </cell>
          <cell r="AD35">
            <v>0</v>
          </cell>
          <cell r="AE35">
            <v>2.7985020939459204</v>
          </cell>
          <cell r="AF35">
            <v>0.45703915064374356</v>
          </cell>
          <cell r="AG35">
            <v>-2.3414629433021767</v>
          </cell>
          <cell r="AH35">
            <v>0.1633156364729794</v>
          </cell>
          <cell r="AI35" t="str">
            <v>The revised minimum federal efficiency standards for window air conditioners took effect October 1, 2000.  The Environmental Protection Agency maintains a list of Energy Star qualifying models at www.epa.gov/energystar</v>
          </cell>
          <cell r="AJ35" t="str">
            <v>Savings assume that window air conditioner cooling capacity is as specified.</v>
          </cell>
          <cell r="AK35">
            <v>389.3500836191614</v>
          </cell>
        </row>
        <row r="36">
          <cell r="A36" t="str">
            <v>Energy Star Window Air Conditioner - Cooling Zone PNW Average 6000 Btu/hr</v>
          </cell>
          <cell r="B36" t="str">
            <v>Unit Must Comply with Energy Star specifications and replace an existing unit. Manufacturer, retailer or consumer rebate, coupon or other incentive.</v>
          </cell>
          <cell r="C36" t="str">
            <v>Residential Dwellings</v>
          </cell>
          <cell r="D36" t="str">
            <v>Cooling Zone PNW Average</v>
          </cell>
          <cell r="E36">
            <v>89.76</v>
          </cell>
          <cell r="F36">
            <v>0</v>
          </cell>
          <cell r="G36">
            <v>0</v>
          </cell>
          <cell r="H36">
            <v>9</v>
          </cell>
          <cell r="I36" t="str">
            <v>Deemed</v>
          </cell>
          <cell r="J36">
            <v>28.06628769630987</v>
          </cell>
          <cell r="K36">
            <v>30.2063421331535</v>
          </cell>
          <cell r="L36">
            <v>0</v>
          </cell>
          <cell r="M36">
            <v>0</v>
          </cell>
          <cell r="N36">
            <v>2.971562023547138</v>
          </cell>
          <cell r="O36">
            <v>0</v>
          </cell>
          <cell r="P36">
            <v>0</v>
          </cell>
          <cell r="Q36">
            <v>2.9715619653430947</v>
          </cell>
          <cell r="R36">
            <v>0.319358067440284</v>
          </cell>
          <cell r="S36">
            <v>0</v>
          </cell>
          <cell r="T36">
            <v>0.04115108107024342</v>
          </cell>
          <cell r="U36">
            <v>0.3605091485105274</v>
          </cell>
          <cell r="V36">
            <v>-2.6110528168325673</v>
          </cell>
          <cell r="W36">
            <v>0.12131974552568468</v>
          </cell>
          <cell r="X36">
            <v>0.10389042129068078</v>
          </cell>
          <cell r="Y36">
            <v>0.02028360404074192</v>
          </cell>
          <cell r="Z36">
            <v>0.09653000816787993</v>
          </cell>
          <cell r="AA36" t="str">
            <v>Increased comfort</v>
          </cell>
          <cell r="AB36" t="str">
            <v>Reduced environmental impacts from electricity generation</v>
          </cell>
          <cell r="AC36">
            <v>0</v>
          </cell>
          <cell r="AD36">
            <v>0</v>
          </cell>
          <cell r="AE36">
            <v>2.9715619653430947</v>
          </cell>
          <cell r="AF36">
            <v>0.45703921393472646</v>
          </cell>
          <cell r="AG36">
            <v>-2.5145227514083683</v>
          </cell>
          <cell r="AH36">
            <v>0.15380436930648256</v>
          </cell>
          <cell r="AI36" t="str">
            <v>The revised minimum federal efficiency standards for window air conditioners took effect October 1, 2000.  The Environmental Protection Agency maintains a list of Energy Star qualifying models at www.epa.gov/energystar</v>
          </cell>
          <cell r="AJ36" t="str">
            <v>Savings assume that window air conditioner cooling capacity is as specified.</v>
          </cell>
          <cell r="AK36">
            <v>413.4275560112943</v>
          </cell>
        </row>
        <row r="37">
          <cell r="A37" t="str">
            <v>Energy Star Window Air Conditioner - Cooling Zone PNW Average 16000 Btu/hr</v>
          </cell>
          <cell r="B37" t="str">
            <v>Unit Must Comply with Energy Star specifications and replace an existing unit. Manufacturer, retailer or consumer rebate, coupon or other incentive.</v>
          </cell>
          <cell r="C37" t="str">
            <v>Residential Dwellings</v>
          </cell>
          <cell r="D37" t="str">
            <v>Cooling Zone PNW Average</v>
          </cell>
          <cell r="E37">
            <v>239.36</v>
          </cell>
          <cell r="F37">
            <v>0</v>
          </cell>
          <cell r="G37">
            <v>0</v>
          </cell>
          <cell r="H37">
            <v>9</v>
          </cell>
          <cell r="I37" t="str">
            <v>Deemed</v>
          </cell>
          <cell r="J37">
            <v>74.84343385682632</v>
          </cell>
          <cell r="K37">
            <v>80.55024568840933</v>
          </cell>
          <cell r="L37">
            <v>0</v>
          </cell>
          <cell r="M37">
            <v>0</v>
          </cell>
          <cell r="N37">
            <v>2.9715620235471376</v>
          </cell>
          <cell r="O37">
            <v>0</v>
          </cell>
          <cell r="P37">
            <v>0</v>
          </cell>
          <cell r="Q37">
            <v>2.9715619653430942</v>
          </cell>
          <cell r="R37">
            <v>0.3193580674402838</v>
          </cell>
          <cell r="S37">
            <v>0</v>
          </cell>
          <cell r="T37">
            <v>0.04115108107024342</v>
          </cell>
          <cell r="U37">
            <v>0.3605091485105272</v>
          </cell>
          <cell r="V37">
            <v>-2.611052816832567</v>
          </cell>
          <cell r="W37">
            <v>0.12131974552568463</v>
          </cell>
          <cell r="X37">
            <v>0.10389042341439038</v>
          </cell>
          <cell r="Y37">
            <v>0.054089609533548355</v>
          </cell>
          <cell r="Z37">
            <v>0.09653001014112927</v>
          </cell>
          <cell r="AA37" t="str">
            <v>Increased comfort</v>
          </cell>
          <cell r="AB37" t="str">
            <v>Reduced environmental impacts from electricity generation</v>
          </cell>
          <cell r="AC37">
            <v>0</v>
          </cell>
          <cell r="AD37">
            <v>0</v>
          </cell>
          <cell r="AE37">
            <v>2.9715619653430942</v>
          </cell>
          <cell r="AF37">
            <v>0.4570392139347264</v>
          </cell>
          <cell r="AG37">
            <v>-2.514522751408368</v>
          </cell>
          <cell r="AH37">
            <v>0.15380436930648256</v>
          </cell>
          <cell r="AI37" t="str">
            <v>The revised minimum federal efficiency standards for window air conditioners took effect October 1, 2000.  The Environmental Protection Agency maintains a list of Energy Star qualifying models at www.epa.gov/energystar</v>
          </cell>
          <cell r="AJ37" t="str">
            <v>Savings assume that window air conditioner cooling capacity is as specified.</v>
          </cell>
          <cell r="AK37">
            <v>413.4275650072341</v>
          </cell>
        </row>
        <row r="38">
          <cell r="A38" t="str">
            <v>Energy Star Window Air Conditioner - Cooling Zone PNW Average 19000 Btu/hr</v>
          </cell>
          <cell r="B38" t="str">
            <v>Unit Must Comply with Energy Star specifications and replace an existing unit. Manufacturer, retailer or consumer rebate, coupon or other incentive.</v>
          </cell>
          <cell r="C38" t="str">
            <v>Residential Dwellings</v>
          </cell>
          <cell r="D38" t="str">
            <v>Cooling Zone PNW Average</v>
          </cell>
          <cell r="E38">
            <v>284.24</v>
          </cell>
          <cell r="F38">
            <v>0</v>
          </cell>
          <cell r="G38">
            <v>0</v>
          </cell>
          <cell r="H38">
            <v>9</v>
          </cell>
          <cell r="I38" t="str">
            <v>Deemed</v>
          </cell>
          <cell r="J38">
            <v>88.87657770498117</v>
          </cell>
          <cell r="K38">
            <v>95.65341675498598</v>
          </cell>
          <cell r="L38">
            <v>0</v>
          </cell>
          <cell r="M38">
            <v>0</v>
          </cell>
          <cell r="N38">
            <v>2.9715620235471407</v>
          </cell>
          <cell r="O38">
            <v>0</v>
          </cell>
          <cell r="P38">
            <v>0</v>
          </cell>
          <cell r="Q38">
            <v>2.9715619254626895</v>
          </cell>
          <cell r="R38">
            <v>0.31935806744028383</v>
          </cell>
          <cell r="S38">
            <v>0</v>
          </cell>
          <cell r="T38">
            <v>0.0411510823165062</v>
          </cell>
          <cell r="U38">
            <v>0.36050914975679005</v>
          </cell>
          <cell r="V38">
            <v>-2.6110527757058994</v>
          </cell>
          <cell r="W38">
            <v>0.12131974594508105</v>
          </cell>
          <cell r="X38">
            <v>0.10389042173777764</v>
          </cell>
          <cell r="Y38">
            <v>0.06423141062259674</v>
          </cell>
          <cell r="Z38">
            <v>0.09653000858330095</v>
          </cell>
          <cell r="AA38" t="str">
            <v>Increased comfort</v>
          </cell>
          <cell r="AB38" t="str">
            <v>Reduced environmental impacts from electricity generation</v>
          </cell>
          <cell r="AC38">
            <v>0</v>
          </cell>
          <cell r="AD38">
            <v>0</v>
          </cell>
          <cell r="AE38">
            <v>2.9715619254626895</v>
          </cell>
          <cell r="AF38">
            <v>0.45703924384503275</v>
          </cell>
          <cell r="AG38">
            <v>-2.514522681617657</v>
          </cell>
          <cell r="AH38">
            <v>0.15380438143615974</v>
          </cell>
          <cell r="AI38" t="str">
            <v>The revised minimum federal efficiency standards for window air conditioners took effect October 1, 2000.  The Environmental Protection Agency maintains a list of Energy Star qualifying models at www.epa.gov/energystar</v>
          </cell>
          <cell r="AJ38" t="str">
            <v>Savings assume that window air conditioner cooling capacity is as specified.</v>
          </cell>
          <cell r="AK38">
            <v>413.42757495011534</v>
          </cell>
        </row>
        <row r="39">
          <cell r="A39" t="str">
            <v>Energy Star Window Air Conditioner - Cooling Zone PNW Average 17000 Btu/hr</v>
          </cell>
          <cell r="B39" t="str">
            <v>Unit Must Comply with Energy Star specifications and replace an existing unit. Manufacturer, retailer or consumer rebate, coupon or other incentive.</v>
          </cell>
          <cell r="C39" t="str">
            <v>Residential Dwellings</v>
          </cell>
          <cell r="D39" t="str">
            <v>Cooling Zone PNW Average</v>
          </cell>
          <cell r="E39">
            <v>254.32</v>
          </cell>
          <cell r="F39">
            <v>0</v>
          </cell>
          <cell r="G39">
            <v>0</v>
          </cell>
          <cell r="H39">
            <v>9</v>
          </cell>
          <cell r="I39" t="str">
            <v>Deemed</v>
          </cell>
          <cell r="J39">
            <v>79.52114847287794</v>
          </cell>
          <cell r="K39">
            <v>85.58463604393488</v>
          </cell>
          <cell r="L39">
            <v>0</v>
          </cell>
          <cell r="M39">
            <v>0</v>
          </cell>
          <cell r="N39">
            <v>2.9715620235471385</v>
          </cell>
          <cell r="O39">
            <v>0</v>
          </cell>
          <cell r="P39">
            <v>0</v>
          </cell>
          <cell r="Q39">
            <v>2.971562009915316</v>
          </cell>
          <cell r="R39">
            <v>0.3193580674402837</v>
          </cell>
          <cell r="S39">
            <v>0</v>
          </cell>
          <cell r="T39">
            <v>0.04115107967736155</v>
          </cell>
          <cell r="U39">
            <v>0.36050914711764526</v>
          </cell>
          <cell r="V39">
            <v>-2.611052862797671</v>
          </cell>
          <cell r="W39">
            <v>0.1213197450569473</v>
          </cell>
          <cell r="X39">
            <v>0.1038904147946279</v>
          </cell>
          <cell r="Y39">
            <v>0.057470209896564484</v>
          </cell>
          <cell r="Z39">
            <v>0.09653000213205845</v>
          </cell>
          <cell r="AA39" t="str">
            <v>Increased comfort</v>
          </cell>
          <cell r="AB39" t="str">
            <v>Reduced environmental impacts from electricity generation</v>
          </cell>
          <cell r="AC39">
            <v>0</v>
          </cell>
          <cell r="AD39">
            <v>0</v>
          </cell>
          <cell r="AE39">
            <v>2.971562009915316</v>
          </cell>
          <cell r="AF39">
            <v>0.4570391805055613</v>
          </cell>
          <cell r="AG39">
            <v>-2.514522829409755</v>
          </cell>
          <cell r="AH39">
            <v>0.15380435574978496</v>
          </cell>
          <cell r="AI39" t="str">
            <v>The revised minimum federal efficiency standards for window air conditioners took effect October 1, 2000.  The Environmental Protection Agency maintains a list of Energy Star qualifying models at www.epa.gov/energystar</v>
          </cell>
          <cell r="AJ39" t="str">
            <v>Savings assume that window air conditioner cooling capacity is as specified.</v>
          </cell>
          <cell r="AK39">
            <v>413.427560244678</v>
          </cell>
        </row>
        <row r="40">
          <cell r="A40" t="str">
            <v>Energy Star Window Air Conditioner - Cooling Zone PNW Average 5000 Btu/hr</v>
          </cell>
          <cell r="B40" t="str">
            <v>Unit Must Comply with Energy Star specifications and replace an existing unit. Manufacturer, retailer or consumer rebate, coupon or other incentive.</v>
          </cell>
          <cell r="C40" t="str">
            <v>Residential Dwellings</v>
          </cell>
          <cell r="D40" t="str">
            <v>Cooling Zone PNW Average</v>
          </cell>
          <cell r="E40">
            <v>74.8</v>
          </cell>
          <cell r="F40">
            <v>0</v>
          </cell>
          <cell r="G40">
            <v>0</v>
          </cell>
          <cell r="H40">
            <v>9</v>
          </cell>
          <cell r="I40" t="str">
            <v>Deemed</v>
          </cell>
          <cell r="J40">
            <v>23.388573080258254</v>
          </cell>
          <cell r="K40">
            <v>25.171951777627946</v>
          </cell>
          <cell r="L40">
            <v>0</v>
          </cell>
          <cell r="M40">
            <v>0</v>
          </cell>
          <cell r="N40">
            <v>2.971562023547134</v>
          </cell>
          <cell r="O40">
            <v>0</v>
          </cell>
          <cell r="P40">
            <v>0</v>
          </cell>
          <cell r="Q40">
            <v>2.9715621168886406</v>
          </cell>
          <cell r="R40">
            <v>0.31935806744028383</v>
          </cell>
          <cell r="S40">
            <v>0</v>
          </cell>
          <cell r="T40">
            <v>0.04115108107024337</v>
          </cell>
          <cell r="U40">
            <v>0.3605091485105272</v>
          </cell>
          <cell r="V40">
            <v>-2.6110529683781136</v>
          </cell>
          <cell r="W40">
            <v>0.12131974552568478</v>
          </cell>
          <cell r="X40">
            <v>0.10389042978551907</v>
          </cell>
          <cell r="Y40">
            <v>0.016903003677725792</v>
          </cell>
          <cell r="Z40">
            <v>0.09653001606087719</v>
          </cell>
          <cell r="AA40" t="str">
            <v>Increased comfort</v>
          </cell>
          <cell r="AB40" t="str">
            <v>Reduced environmental impacts from electricity generation</v>
          </cell>
          <cell r="AC40">
            <v>0</v>
          </cell>
          <cell r="AD40">
            <v>0</v>
          </cell>
          <cell r="AE40">
            <v>2.9715621168886406</v>
          </cell>
          <cell r="AF40">
            <v>0.4570391760483385</v>
          </cell>
          <cell r="AG40">
            <v>-2.514522940840302</v>
          </cell>
          <cell r="AH40">
            <v>0.15380434871301937</v>
          </cell>
          <cell r="AI40" t="str">
            <v>The revised minimum federal efficiency standards for window air conditioners took effect October 1, 2000.  The Environmental Protection Agency maintains a list of Energy Star qualifying models at www.epa.gov/energystar</v>
          </cell>
          <cell r="AJ40" t="str">
            <v>Savings assume that window air conditioner cooling capacity is as specified.</v>
          </cell>
          <cell r="AK40">
            <v>413.4275704047975</v>
          </cell>
        </row>
        <row r="41">
          <cell r="A41" t="str">
            <v>Energy Star Window Air Conditioner - Cooling Zone PNW Average 15000 Btu/hr</v>
          </cell>
          <cell r="B41" t="str">
            <v>Unit Must Comply with Energy Star specifications and replace an existing unit. Manufacturer, retailer or consumer rebate, coupon or other incentive.</v>
          </cell>
          <cell r="C41" t="str">
            <v>Residential Dwellings</v>
          </cell>
          <cell r="D41" t="str">
            <v>Cooling Zone PNW Average</v>
          </cell>
          <cell r="E41">
            <v>224.4</v>
          </cell>
          <cell r="F41">
            <v>0</v>
          </cell>
          <cell r="G41">
            <v>0</v>
          </cell>
          <cell r="H41">
            <v>9</v>
          </cell>
          <cell r="I41" t="str">
            <v>Deemed</v>
          </cell>
          <cell r="J41">
            <v>70.16571924077459</v>
          </cell>
          <cell r="K41">
            <v>75.51585533288365</v>
          </cell>
          <cell r="L41">
            <v>0</v>
          </cell>
          <cell r="M41">
            <v>0</v>
          </cell>
          <cell r="N41">
            <v>2.9715620235471416</v>
          </cell>
          <cell r="O41">
            <v>0</v>
          </cell>
          <cell r="P41">
            <v>0</v>
          </cell>
          <cell r="Q41">
            <v>2.971562116888648</v>
          </cell>
          <cell r="R41">
            <v>0.31935806744028394</v>
          </cell>
          <cell r="S41">
            <v>0</v>
          </cell>
          <cell r="T41">
            <v>0.04115108264884295</v>
          </cell>
          <cell r="U41">
            <v>0.3605091500891269</v>
          </cell>
          <cell r="V41">
            <v>-2.6110529667995213</v>
          </cell>
          <cell r="W41">
            <v>0.12131974605692013</v>
          </cell>
          <cell r="X41">
            <v>0.10389041959171322</v>
          </cell>
          <cell r="Y41">
            <v>0.05070900917053223</v>
          </cell>
          <cell r="Z41">
            <v>0.09653000658928058</v>
          </cell>
          <cell r="AA41" t="str">
            <v>Increased comfort</v>
          </cell>
          <cell r="AB41" t="str">
            <v>Reduced environmental impacts from electricity generation</v>
          </cell>
          <cell r="AC41">
            <v>0</v>
          </cell>
          <cell r="AD41">
            <v>0</v>
          </cell>
          <cell r="AE41">
            <v>2.971562116888648</v>
          </cell>
          <cell r="AF41">
            <v>0.4570391507907481</v>
          </cell>
          <cell r="AG41">
            <v>-2.5145229660979</v>
          </cell>
          <cell r="AH41">
            <v>0.15380434021325037</v>
          </cell>
          <cell r="AI41" t="str">
            <v>The revised minimum federal efficiency standards for window air conditioners took effect October 1, 2000.  The Environmental Protection Agency maintains a list of Energy Star qualifying models at www.epa.gov/energystar</v>
          </cell>
          <cell r="AJ41" t="str">
            <v>Savings assume that window air conditioner cooling capacity is as specified.</v>
          </cell>
          <cell r="AK41">
            <v>413.4275991918058</v>
          </cell>
        </row>
        <row r="42">
          <cell r="A42" t="str">
            <v>Energy Star Window Air Conditioner - Cooling Zone PNW Average 18000 Btu/hr</v>
          </cell>
          <cell r="B42" t="str">
            <v>Unit Must Comply with Energy Star specifications and replace an existing unit. Manufacturer, retailer or consumer rebate, coupon or other incentive.</v>
          </cell>
          <cell r="C42" t="str">
            <v>Residential Dwellings</v>
          </cell>
          <cell r="D42" t="str">
            <v>Cooling Zone PNW Average</v>
          </cell>
          <cell r="E42">
            <v>269.28</v>
          </cell>
          <cell r="F42">
            <v>0</v>
          </cell>
          <cell r="G42">
            <v>0</v>
          </cell>
          <cell r="H42">
            <v>9</v>
          </cell>
          <cell r="I42" t="str">
            <v>Deemed</v>
          </cell>
          <cell r="J42">
            <v>84.19886308892956</v>
          </cell>
          <cell r="K42">
            <v>90.61902639946042</v>
          </cell>
          <cell r="L42">
            <v>0</v>
          </cell>
          <cell r="M42">
            <v>0</v>
          </cell>
          <cell r="N42">
            <v>2.9715620235471394</v>
          </cell>
          <cell r="O42">
            <v>0</v>
          </cell>
          <cell r="P42">
            <v>0</v>
          </cell>
          <cell r="Q42">
            <v>2.971562049535069</v>
          </cell>
          <cell r="R42">
            <v>0.3193580674402842</v>
          </cell>
          <cell r="S42">
            <v>0</v>
          </cell>
          <cell r="T42">
            <v>0.041151081070243456</v>
          </cell>
          <cell r="U42">
            <v>0.3605091485105277</v>
          </cell>
          <cell r="V42">
            <v>-2.611052901024541</v>
          </cell>
          <cell r="W42">
            <v>0.12131974552568471</v>
          </cell>
          <cell r="X42">
            <v>0.10389042412229366</v>
          </cell>
          <cell r="Y42">
            <v>0.06085081025958061</v>
          </cell>
          <cell r="Z42">
            <v>0.09653001079887913</v>
          </cell>
          <cell r="AA42" t="str">
            <v>Increased comfort</v>
          </cell>
          <cell r="AB42" t="str">
            <v>Reduced environmental impacts from electricity generation</v>
          </cell>
          <cell r="AC42">
            <v>0</v>
          </cell>
          <cell r="AD42">
            <v>0</v>
          </cell>
          <cell r="AE42">
            <v>2.971562049535069</v>
          </cell>
          <cell r="AF42">
            <v>0.4570391507907478</v>
          </cell>
          <cell r="AG42">
            <v>-2.514522898744321</v>
          </cell>
          <cell r="AH42">
            <v>0.1538043436993874</v>
          </cell>
          <cell r="AI42" t="str">
            <v>The revised minimum federal efficiency standards for window air conditioners took effect October 1, 2000.  The Environmental Protection Agency maintains a list of Energy Star qualifying models at www.epa.gov/energystar</v>
          </cell>
          <cell r="AJ42" t="str">
            <v>Savings assume that window air conditioner cooling capacity is as specified.</v>
          </cell>
          <cell r="AK42">
            <v>413.4275800004674</v>
          </cell>
        </row>
        <row r="43">
          <cell r="A43" t="str">
            <v>Energy Star Window Air Conditioner - Cooling Zone PNW Average 20000 Btu/hr</v>
          </cell>
          <cell r="B43" t="str">
            <v>Unit Must Comply with Energy Star specifications and replace an existing unit. Manufacturer, retailer or consumer rebate, coupon or other incentive.</v>
          </cell>
          <cell r="C43" t="str">
            <v>Residential Dwellings</v>
          </cell>
          <cell r="D43" t="str">
            <v>Cooling Zone PNW Average</v>
          </cell>
          <cell r="E43">
            <v>299.2</v>
          </cell>
          <cell r="F43">
            <v>0</v>
          </cell>
          <cell r="G43">
            <v>0</v>
          </cell>
          <cell r="H43">
            <v>9</v>
          </cell>
          <cell r="I43" t="str">
            <v>Deemed</v>
          </cell>
          <cell r="J43">
            <v>93.55429232103302</v>
          </cell>
          <cell r="K43">
            <v>100.68780711051178</v>
          </cell>
          <cell r="L43">
            <v>0</v>
          </cell>
          <cell r="M43">
            <v>0</v>
          </cell>
          <cell r="N43">
            <v>2.971562023547134</v>
          </cell>
          <cell r="O43">
            <v>0</v>
          </cell>
          <cell r="P43">
            <v>0</v>
          </cell>
          <cell r="Q43">
            <v>2.9715621168886406</v>
          </cell>
          <cell r="R43">
            <v>0.31935806744028383</v>
          </cell>
          <cell r="S43">
            <v>0</v>
          </cell>
          <cell r="T43">
            <v>0.04115108107024337</v>
          </cell>
          <cell r="U43">
            <v>0.3605091485105272</v>
          </cell>
          <cell r="V43">
            <v>-2.6110529683781136</v>
          </cell>
          <cell r="W43">
            <v>0.12131974552568478</v>
          </cell>
          <cell r="X43">
            <v>0.10389042978551907</v>
          </cell>
          <cell r="Y43">
            <v>0.06761201471090317</v>
          </cell>
          <cell r="Z43">
            <v>0.09653001606087719</v>
          </cell>
          <cell r="AA43" t="str">
            <v>Increased comfort</v>
          </cell>
          <cell r="AB43" t="str">
            <v>Reduced environmental impacts from electricity generation</v>
          </cell>
          <cell r="AC43">
            <v>0</v>
          </cell>
          <cell r="AD43">
            <v>0</v>
          </cell>
          <cell r="AE43">
            <v>2.9715621168886406</v>
          </cell>
          <cell r="AF43">
            <v>0.4570391760483385</v>
          </cell>
          <cell r="AG43">
            <v>-2.514522940840302</v>
          </cell>
          <cell r="AH43">
            <v>0.15380434871301937</v>
          </cell>
          <cell r="AI43" t="str">
            <v>The revised minimum federal efficiency standards for window air conditioners took effect October 1, 2000.  The Environmental Protection Agency maintains a list of Energy Star qualifying models at www.epa.gov/energystar</v>
          </cell>
          <cell r="AJ43" t="str">
            <v>Savings assume that window air conditioner cooling capacity is as specified.</v>
          </cell>
          <cell r="AK43">
            <v>413.4275704047975</v>
          </cell>
        </row>
        <row r="44">
          <cell r="A44" t="str">
            <v>Energy Star Window Air Conditioner - Cooling Zone PNW Average 7000 Btu/hr</v>
          </cell>
          <cell r="B44" t="str">
            <v>Unit Must Comply with Energy Star specifications and replace an existing unit. Manufacturer, retailer or consumer rebate, coupon or other incentive.</v>
          </cell>
          <cell r="C44" t="str">
            <v>Residential Dwellings</v>
          </cell>
          <cell r="D44" t="str">
            <v>Cooling Zone PNW Average</v>
          </cell>
          <cell r="E44">
            <v>104.72</v>
          </cell>
          <cell r="F44">
            <v>0</v>
          </cell>
          <cell r="G44">
            <v>0</v>
          </cell>
          <cell r="H44">
            <v>9</v>
          </cell>
          <cell r="I44" t="str">
            <v>Deemed</v>
          </cell>
          <cell r="J44">
            <v>32.74400231236149</v>
          </cell>
          <cell r="K44">
            <v>35.24073248867905</v>
          </cell>
          <cell r="L44">
            <v>0</v>
          </cell>
          <cell r="M44">
            <v>0</v>
          </cell>
          <cell r="N44">
            <v>2.97156202354714</v>
          </cell>
          <cell r="O44">
            <v>0</v>
          </cell>
          <cell r="P44">
            <v>0</v>
          </cell>
          <cell r="Q44">
            <v>2.971562073589918</v>
          </cell>
          <cell r="R44">
            <v>0.31935806744028383</v>
          </cell>
          <cell r="S44">
            <v>0</v>
          </cell>
          <cell r="T44">
            <v>0.041151081070243456</v>
          </cell>
          <cell r="U44">
            <v>0.3605091485105273</v>
          </cell>
          <cell r="V44">
            <v>-2.611052925079391</v>
          </cell>
          <cell r="W44">
            <v>0.12131974552568456</v>
          </cell>
          <cell r="X44">
            <v>0.10389041522293914</v>
          </cell>
          <cell r="Y44">
            <v>0.02366420440375805</v>
          </cell>
          <cell r="Z44">
            <v>0.09653000253002475</v>
          </cell>
          <cell r="AA44" t="str">
            <v>Increased comfort</v>
          </cell>
          <cell r="AB44" t="str">
            <v>Reduced environmental impacts from electricity generation</v>
          </cell>
          <cell r="AC44">
            <v>0</v>
          </cell>
          <cell r="AD44">
            <v>0</v>
          </cell>
          <cell r="AE44">
            <v>2.971562073589918</v>
          </cell>
          <cell r="AF44">
            <v>0.457039132749611</v>
          </cell>
          <cell r="AG44">
            <v>-2.5145229408403074</v>
          </cell>
          <cell r="AH44">
            <v>0.15380433638307478</v>
          </cell>
          <cell r="AI44" t="str">
            <v>The revised minimum federal efficiency standards for window air conditioners took effect October 1, 2000.  The Environmental Protection Agency maintains a list of Energy Star qualifying models at www.epa.gov/energystar</v>
          </cell>
          <cell r="AJ44" t="str">
            <v>Savings assume that window air conditioner cooling capacity is as specified.</v>
          </cell>
          <cell r="AK44">
            <v>413.42757657344276</v>
          </cell>
        </row>
        <row r="45">
          <cell r="A45" t="str">
            <v>Energy Star Window Air Conditioner - Cooling Zone PNW Average 14000 Btu/hr</v>
          </cell>
          <cell r="B45" t="str">
            <v>Unit Must Comply with Energy Star specifications and replace an existing unit. Manufacturer, retailer or consumer rebate, coupon or other incentive.</v>
          </cell>
          <cell r="C45" t="str">
            <v>Residential Dwellings</v>
          </cell>
          <cell r="D45" t="str">
            <v>Cooling Zone PNW Average</v>
          </cell>
          <cell r="E45">
            <v>209.44</v>
          </cell>
          <cell r="F45">
            <v>0</v>
          </cell>
          <cell r="G45">
            <v>0</v>
          </cell>
          <cell r="H45">
            <v>9</v>
          </cell>
          <cell r="I45" t="str">
            <v>Deemed</v>
          </cell>
          <cell r="J45">
            <v>65.48800462472298</v>
          </cell>
          <cell r="K45">
            <v>70.4814649773581</v>
          </cell>
          <cell r="L45">
            <v>0</v>
          </cell>
          <cell r="M45">
            <v>0</v>
          </cell>
          <cell r="N45">
            <v>2.97156202354714</v>
          </cell>
          <cell r="O45">
            <v>0</v>
          </cell>
          <cell r="P45">
            <v>0</v>
          </cell>
          <cell r="Q45">
            <v>2.971562073589918</v>
          </cell>
          <cell r="R45">
            <v>0.31935806744028383</v>
          </cell>
          <cell r="S45">
            <v>0</v>
          </cell>
          <cell r="T45">
            <v>0.041151081070243456</v>
          </cell>
          <cell r="U45">
            <v>0.3605091485105273</v>
          </cell>
          <cell r="V45">
            <v>-2.611052925079391</v>
          </cell>
          <cell r="W45">
            <v>0.12131974552568456</v>
          </cell>
          <cell r="X45">
            <v>0.10389041522293914</v>
          </cell>
          <cell r="Y45">
            <v>0.0473284088075161</v>
          </cell>
          <cell r="Z45">
            <v>0.09653000253002475</v>
          </cell>
          <cell r="AA45" t="str">
            <v>Increased comfort</v>
          </cell>
          <cell r="AB45" t="str">
            <v>Reduced environmental impacts from electricity generation</v>
          </cell>
          <cell r="AC45">
            <v>0</v>
          </cell>
          <cell r="AD45">
            <v>0</v>
          </cell>
          <cell r="AE45">
            <v>2.971562073589918</v>
          </cell>
          <cell r="AF45">
            <v>0.457039132749611</v>
          </cell>
          <cell r="AG45">
            <v>-2.5145229408403074</v>
          </cell>
          <cell r="AH45">
            <v>0.15380433638307478</v>
          </cell>
          <cell r="AI45" t="str">
            <v>The revised minimum federal efficiency standards for window air conditioners took effect October 1, 2000.  The Environmental Protection Agency maintains a list of Energy Star qualifying models at www.epa.gov/energystar</v>
          </cell>
          <cell r="AJ45" t="str">
            <v>Savings assume that window air conditioner cooling capacity is as specified.</v>
          </cell>
          <cell r="AK45">
            <v>413.42757657344276</v>
          </cell>
        </row>
        <row r="46">
          <cell r="A46" t="str">
            <v>Energy Star Window Air Conditioner - Cooling Zone PNW Average 9000 Btu/hr</v>
          </cell>
          <cell r="B46" t="str">
            <v>Unit Must Comply with Energy Star specifications and replace an existing unit. Manufacturer, retailer or consumer rebate, coupon or other incentive.</v>
          </cell>
          <cell r="C46" t="str">
            <v>Residential Dwellings</v>
          </cell>
          <cell r="D46" t="str">
            <v>Cooling Zone PNW Average</v>
          </cell>
          <cell r="E46">
            <v>147.06</v>
          </cell>
          <cell r="F46">
            <v>0</v>
          </cell>
          <cell r="G46">
            <v>0</v>
          </cell>
          <cell r="H46">
            <v>9</v>
          </cell>
          <cell r="I46" t="str">
            <v>Deemed</v>
          </cell>
          <cell r="J46">
            <v>41.28401360544217</v>
          </cell>
          <cell r="K46">
            <v>44.43191964285713</v>
          </cell>
          <cell r="L46">
            <v>0</v>
          </cell>
          <cell r="M46">
            <v>0</v>
          </cell>
          <cell r="N46">
            <v>3.3097834296153237</v>
          </cell>
          <cell r="O46">
            <v>0</v>
          </cell>
          <cell r="P46">
            <v>0</v>
          </cell>
          <cell r="Q46">
            <v>3.3097833552598535</v>
          </cell>
          <cell r="R46">
            <v>0.3193580674402839</v>
          </cell>
          <cell r="S46">
            <v>0</v>
          </cell>
          <cell r="T46">
            <v>0.04115108254176768</v>
          </cell>
          <cell r="U46">
            <v>0.3605091499820516</v>
          </cell>
          <cell r="V46">
            <v>-2.949274205277802</v>
          </cell>
          <cell r="W46">
            <v>0.10892227774067724</v>
          </cell>
          <cell r="X46">
            <v>0.10389042847433987</v>
          </cell>
          <cell r="Y46">
            <v>0.029836099594831467</v>
          </cell>
          <cell r="Z46">
            <v>0.09653001484259222</v>
          </cell>
          <cell r="AA46" t="str">
            <v>Increased comfort</v>
          </cell>
          <cell r="AB46" t="str">
            <v>Reduced environmental impacts from electricity generation</v>
          </cell>
          <cell r="AC46">
            <v>0</v>
          </cell>
          <cell r="AD46">
            <v>0</v>
          </cell>
          <cell r="AE46">
            <v>3.3097833552598535</v>
          </cell>
          <cell r="AF46">
            <v>0.4570392406366175</v>
          </cell>
          <cell r="AG46">
            <v>-2.8527441146232357</v>
          </cell>
          <cell r="AH46">
            <v>0.13808735847024495</v>
          </cell>
          <cell r="AI46" t="str">
            <v>The revised minimum federal efficiency standards for window air conditioners took effect October 1, 2000.  The Environmental Protection Agency maintains a list of Energy Star qualifying models at www.epa.gov/energystar</v>
          </cell>
          <cell r="AJ46" t="str">
            <v>Savings assume that window air conditioner cooling capacity is as specified.</v>
          </cell>
          <cell r="AK46">
            <v>460.48365000150625</v>
          </cell>
        </row>
        <row r="47">
          <cell r="A47" t="str">
            <v>Energy Star Window Air Conditioner - Cooling Zone PNW Average 11000 Btu/hr</v>
          </cell>
          <cell r="B47" t="str">
            <v>Unit Must Comply with Energy Star specifications and replace an existing unit. Manufacturer, retailer or consumer rebate, coupon or other incentive.</v>
          </cell>
          <cell r="C47" t="str">
            <v>Residential Dwellings</v>
          </cell>
          <cell r="D47" t="str">
            <v>Cooling Zone PNW Average</v>
          </cell>
          <cell r="E47">
            <v>179.74</v>
          </cell>
          <cell r="F47">
            <v>0</v>
          </cell>
          <cell r="G47">
            <v>0</v>
          </cell>
          <cell r="H47">
            <v>9</v>
          </cell>
          <cell r="I47" t="str">
            <v>Deemed</v>
          </cell>
          <cell r="J47">
            <v>50.45823885109593</v>
          </cell>
          <cell r="K47">
            <v>54.30567956349199</v>
          </cell>
          <cell r="L47">
            <v>0</v>
          </cell>
          <cell r="M47">
            <v>0</v>
          </cell>
          <cell r="N47">
            <v>3.309783429615328</v>
          </cell>
          <cell r="O47">
            <v>0</v>
          </cell>
          <cell r="P47">
            <v>0</v>
          </cell>
          <cell r="Q47">
            <v>3.3097833864798147</v>
          </cell>
          <cell r="R47">
            <v>0.3193580674402838</v>
          </cell>
          <cell r="S47">
            <v>0</v>
          </cell>
          <cell r="T47">
            <v>0.041151080590520375</v>
          </cell>
          <cell r="U47">
            <v>0.36050914803080414</v>
          </cell>
          <cell r="V47">
            <v>-2.9492742384490107</v>
          </cell>
          <cell r="W47">
            <v>0.1089222771511378</v>
          </cell>
          <cell r="X47">
            <v>0.10389041587416026</v>
          </cell>
          <cell r="Y47">
            <v>0.03646634519100189</v>
          </cell>
          <cell r="Z47">
            <v>0.09653000313510826</v>
          </cell>
          <cell r="AA47" t="str">
            <v>Increased comfort</v>
          </cell>
          <cell r="AB47" t="str">
            <v>Reduced environmental impacts from electricity generation</v>
          </cell>
          <cell r="AC47">
            <v>0</v>
          </cell>
          <cell r="AD47">
            <v>0</v>
          </cell>
          <cell r="AE47">
            <v>3.3097833864798147</v>
          </cell>
          <cell r="AF47">
            <v>0.45703919770917645</v>
          </cell>
          <cell r="AG47">
            <v>-2.852744188770638</v>
          </cell>
          <cell r="AH47">
            <v>0.13808734419785382</v>
          </cell>
          <cell r="AI47" t="str">
            <v>The revised minimum federal efficiency standards for window air conditioners took effect October 1, 2000.  The Environmental Protection Agency maintains a list of Energy Star qualifying models at www.epa.gov/energystar</v>
          </cell>
          <cell r="AJ47" t="str">
            <v>Savings assume that window air conditioner cooling capacity is as specified.</v>
          </cell>
          <cell r="AK47">
            <v>460.4836322102392</v>
          </cell>
        </row>
        <row r="48">
          <cell r="A48" t="str">
            <v>Energy Star Window Air Conditioner - Cooling Zone PNW Average 13000 Btu/hr</v>
          </cell>
          <cell r="B48" t="str">
            <v>Unit Must Comply with Energy Star specifications and replace an existing unit. Manufacturer, retailer or consumer rebate, coupon or other incentive.</v>
          </cell>
          <cell r="C48" t="str">
            <v>Residential Dwellings</v>
          </cell>
          <cell r="D48" t="str">
            <v>Cooling Zone PNW Average</v>
          </cell>
          <cell r="E48">
            <v>212.42</v>
          </cell>
          <cell r="F48">
            <v>0</v>
          </cell>
          <cell r="G48">
            <v>0</v>
          </cell>
          <cell r="H48">
            <v>9</v>
          </cell>
          <cell r="I48" t="str">
            <v>Deemed</v>
          </cell>
          <cell r="J48">
            <v>59.6324640967498</v>
          </cell>
          <cell r="K48">
            <v>64.17943948412697</v>
          </cell>
          <cell r="L48">
            <v>0</v>
          </cell>
          <cell r="M48">
            <v>0</v>
          </cell>
          <cell r="N48">
            <v>3.3097834296153237</v>
          </cell>
          <cell r="O48">
            <v>0</v>
          </cell>
          <cell r="P48">
            <v>0</v>
          </cell>
          <cell r="Q48">
            <v>3.3097834080936277</v>
          </cell>
          <cell r="R48">
            <v>0.319358067440284</v>
          </cell>
          <cell r="S48">
            <v>0</v>
          </cell>
          <cell r="T48">
            <v>0.041151082954531536</v>
          </cell>
          <cell r="U48">
            <v>0.3605091503948155</v>
          </cell>
          <cell r="V48">
            <v>-2.949274257698812</v>
          </cell>
          <cell r="W48">
            <v>0.10892227786538751</v>
          </cell>
          <cell r="X48">
            <v>0.10389043113976248</v>
          </cell>
          <cell r="Y48">
            <v>0.04309658706188202</v>
          </cell>
          <cell r="Z48">
            <v>0.09653001731917536</v>
          </cell>
          <cell r="AA48" t="str">
            <v>Increased comfort</v>
          </cell>
          <cell r="AB48" t="str">
            <v>Reduced environmental impacts from electricity generation</v>
          </cell>
          <cell r="AC48">
            <v>0</v>
          </cell>
          <cell r="AD48">
            <v>0</v>
          </cell>
          <cell r="AE48">
            <v>3.3097834080936277</v>
          </cell>
          <cell r="AF48">
            <v>0.45703919770917595</v>
          </cell>
          <cell r="AG48">
            <v>-2.8527442103844516</v>
          </cell>
          <cell r="AH48">
            <v>0.13808734329610464</v>
          </cell>
          <cell r="AI48" t="str">
            <v>The revised minimum federal efficiency standards for window air conditioners took effect October 1, 2000.  The Environmental Protection Agency maintains a list of Energy Star qualifying models at www.epa.gov/energystar</v>
          </cell>
          <cell r="AJ48" t="str">
            <v>Savings assume that window air conditioner cooling capacity is as specified.</v>
          </cell>
          <cell r="AK48">
            <v>460.48365376504364</v>
          </cell>
        </row>
        <row r="49">
          <cell r="A49" t="str">
            <v>Energy Star Window Air Conditioner - Cooling Zone PNW Average 10000 Btu/hr</v>
          </cell>
          <cell r="B49" t="str">
            <v>Unit Must Comply with Energy Star specifications and replace an existing unit. Manufacturer, retailer or consumer rebate, coupon or other incentive.</v>
          </cell>
          <cell r="C49" t="str">
            <v>Residential Dwellings</v>
          </cell>
          <cell r="D49" t="str">
            <v>Cooling Zone PNW Average</v>
          </cell>
          <cell r="E49">
            <v>163.4</v>
          </cell>
          <cell r="F49">
            <v>0</v>
          </cell>
          <cell r="G49">
            <v>0</v>
          </cell>
          <cell r="H49">
            <v>9</v>
          </cell>
          <cell r="I49" t="str">
            <v>Deemed</v>
          </cell>
          <cell r="J49">
            <v>45.87112622826908</v>
          </cell>
          <cell r="K49">
            <v>49.36879960317459</v>
          </cell>
          <cell r="L49">
            <v>0</v>
          </cell>
          <cell r="M49">
            <v>0</v>
          </cell>
          <cell r="N49">
            <v>3.3097834296153246</v>
          </cell>
          <cell r="O49">
            <v>0</v>
          </cell>
          <cell r="P49">
            <v>0</v>
          </cell>
          <cell r="Q49">
            <v>3.30978352696962</v>
          </cell>
          <cell r="R49">
            <v>0.319358067440284</v>
          </cell>
          <cell r="S49">
            <v>0</v>
          </cell>
          <cell r="T49">
            <v>0.04115108146858164</v>
          </cell>
          <cell r="U49">
            <v>0.3605091489088656</v>
          </cell>
          <cell r="V49">
            <v>-2.949274378060754</v>
          </cell>
          <cell r="W49">
            <v>0.10892227741643065</v>
          </cell>
          <cell r="X49">
            <v>0.10389042154424101</v>
          </cell>
          <cell r="Y49">
            <v>0.03315122053027153</v>
          </cell>
          <cell r="Z49">
            <v>0.09653000840347599</v>
          </cell>
          <cell r="AA49" t="str">
            <v>Increased comfort</v>
          </cell>
          <cell r="AB49" t="str">
            <v>Reduced environmental impacts from electricity generation</v>
          </cell>
          <cell r="AC49">
            <v>0</v>
          </cell>
          <cell r="AD49">
            <v>0</v>
          </cell>
          <cell r="AE49">
            <v>3.30978352696962</v>
          </cell>
          <cell r="AF49">
            <v>0.4570391590744786</v>
          </cell>
          <cell r="AG49">
            <v>-2.8527443678951414</v>
          </cell>
          <cell r="AH49">
            <v>0.13808732666360682</v>
          </cell>
          <cell r="AI49" t="str">
            <v>The revised minimum federal efficiency standards for window air conditioners took effect October 1, 2000.  The Environmental Protection Agency maintains a list of Energy Star qualifying models at www.epa.gov/energystar</v>
          </cell>
          <cell r="AJ49" t="str">
            <v>Savings assume that window air conditioner cooling capacity is as specified.</v>
          </cell>
          <cell r="AK49">
            <v>460.4836842496965</v>
          </cell>
        </row>
        <row r="50">
          <cell r="A50" t="str">
            <v>Energy Star Window Air Conditioner - Cooling Zone PNW Average 8000 Btu/hr</v>
          </cell>
          <cell r="B50" t="str">
            <v>Unit Must Comply with Energy Star specifications and replace an existing unit. Manufacturer, retailer or consumer rebate, coupon or other incentive.</v>
          </cell>
          <cell r="C50" t="str">
            <v>Residential Dwellings</v>
          </cell>
          <cell r="D50" t="str">
            <v>Cooling Zone PNW Average</v>
          </cell>
          <cell r="E50">
            <v>130.72</v>
          </cell>
          <cell r="F50">
            <v>0</v>
          </cell>
          <cell r="G50">
            <v>0</v>
          </cell>
          <cell r="H50">
            <v>9</v>
          </cell>
          <cell r="I50" t="str">
            <v>Deemed</v>
          </cell>
          <cell r="J50">
            <v>36.69690098261526</v>
          </cell>
          <cell r="K50">
            <v>39.49503968253967</v>
          </cell>
          <cell r="L50">
            <v>0</v>
          </cell>
          <cell r="M50">
            <v>0</v>
          </cell>
          <cell r="N50">
            <v>3.309783429615324</v>
          </cell>
          <cell r="O50">
            <v>0</v>
          </cell>
          <cell r="P50">
            <v>0</v>
          </cell>
          <cell r="Q50">
            <v>3.30978352696962</v>
          </cell>
          <cell r="R50">
            <v>0.319358067440284</v>
          </cell>
          <cell r="S50">
            <v>0</v>
          </cell>
          <cell r="T50">
            <v>0.041151080864914494</v>
          </cell>
          <cell r="U50">
            <v>0.36050914830519853</v>
          </cell>
          <cell r="V50">
            <v>-2.9492743786644215</v>
          </cell>
          <cell r="W50">
            <v>0.10892227723404195</v>
          </cell>
          <cell r="X50">
            <v>0.10389041764606041</v>
          </cell>
          <cell r="Y50">
            <v>0.026520976796746254</v>
          </cell>
          <cell r="Z50">
            <v>0.09653000478147311</v>
          </cell>
          <cell r="AA50" t="str">
            <v>Increased comfort</v>
          </cell>
          <cell r="AB50" t="str">
            <v>Reduced environmental impacts from electricity generation</v>
          </cell>
          <cell r="AC50">
            <v>0</v>
          </cell>
          <cell r="AD50">
            <v>0</v>
          </cell>
          <cell r="AE50">
            <v>3.30978352696962</v>
          </cell>
          <cell r="AF50">
            <v>0.45703914941580426</v>
          </cell>
          <cell r="AG50">
            <v>-2.8527443775538157</v>
          </cell>
          <cell r="AH50">
            <v>0.13808732374538746</v>
          </cell>
          <cell r="AI50" t="str">
            <v>The revised minimum federal efficiency standards for window air conditioners took effect October 1, 2000.  The Environmental Protection Agency maintains a list of Energy Star qualifying models at www.epa.gov/energystar</v>
          </cell>
          <cell r="AJ50" t="str">
            <v>Savings assume that window air conditioner cooling capacity is as specified.</v>
          </cell>
          <cell r="AK50">
            <v>460.4836622330028</v>
          </cell>
        </row>
        <row r="51">
          <cell r="A51" t="str">
            <v>Energy Star Window Air Conditioner - Cooling Zone PNW Average 12000 Btu/hr</v>
          </cell>
          <cell r="B51" t="str">
            <v>Unit Must Comply with Energy Star specifications and replace an existing unit. Manufacturer, retailer or consumer rebate, coupon or other incentive.</v>
          </cell>
          <cell r="C51" t="str">
            <v>Residential Dwellings</v>
          </cell>
          <cell r="D51" t="str">
            <v>Cooling Zone PNW Average</v>
          </cell>
          <cell r="E51">
            <v>196.08</v>
          </cell>
          <cell r="F51">
            <v>0</v>
          </cell>
          <cell r="G51">
            <v>0</v>
          </cell>
          <cell r="H51">
            <v>9</v>
          </cell>
          <cell r="I51" t="str">
            <v>Deemed</v>
          </cell>
          <cell r="J51">
            <v>55.045351473923006</v>
          </cell>
          <cell r="K51">
            <v>59.24255952380963</v>
          </cell>
          <cell r="L51">
            <v>0</v>
          </cell>
          <cell r="M51">
            <v>0</v>
          </cell>
          <cell r="N51">
            <v>3.3097834296153175</v>
          </cell>
          <cell r="O51">
            <v>0</v>
          </cell>
          <cell r="P51">
            <v>0</v>
          </cell>
          <cell r="Q51">
            <v>3.3097835269696128</v>
          </cell>
          <cell r="R51">
            <v>0.31935806744028383</v>
          </cell>
          <cell r="S51">
            <v>0</v>
          </cell>
          <cell r="T51">
            <v>0.041151079858802495</v>
          </cell>
          <cell r="U51">
            <v>0.3605091472990863</v>
          </cell>
          <cell r="V51">
            <v>-2.9492743796705265</v>
          </cell>
          <cell r="W51">
            <v>0.10892227693006089</v>
          </cell>
          <cell r="X51">
            <v>0.10389041114909253</v>
          </cell>
          <cell r="Y51">
            <v>0.039781466126441956</v>
          </cell>
          <cell r="Z51">
            <v>0.09652999874480143</v>
          </cell>
          <cell r="AA51" t="str">
            <v>Increased comfort</v>
          </cell>
          <cell r="AB51" t="str">
            <v>Reduced environmental impacts from electricity generation</v>
          </cell>
          <cell r="AC51">
            <v>0</v>
          </cell>
          <cell r="AD51">
            <v>0</v>
          </cell>
          <cell r="AE51">
            <v>3.3097835269696128</v>
          </cell>
          <cell r="AF51">
            <v>0.4570391333180127</v>
          </cell>
          <cell r="AG51">
            <v>-2.8527443936516</v>
          </cell>
          <cell r="AH51">
            <v>0.13808731888168854</v>
          </cell>
          <cell r="AI51" t="str">
            <v>The revised minimum federal efficiency standards for window air conditioners took effect October 1, 2000.  The Environmental Protection Agency maintains a list of Energy Star qualifying models at www.epa.gov/energystar</v>
          </cell>
          <cell r="AJ51" t="str">
            <v>Savings assume that window air conditioner cooling capacity is as specified.</v>
          </cell>
          <cell r="AK51">
            <v>460.48366223300184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asureTable"/>
      <sheetName val="ProData"/>
      <sheetName val="RECW"/>
      <sheetName val="Engineering &amp; Economic Data"/>
      <sheetName val="Detergent Cost Estimates"/>
      <sheetName val="WasteWater System Savings"/>
      <sheetName val="LookupTable"/>
      <sheetName val="Energy Star Washers"/>
      <sheetName val="Clothes Washer Retail Prices"/>
    </sheetNames>
    <sheetDataSet>
      <sheetData sheetId="0">
        <row r="4">
          <cell r="A4" t="str">
            <v>Energy Star Clothes Washer (MEF 1.27) - Gas DHW &amp; Dryer</v>
          </cell>
          <cell r="B4" t="str">
            <v>Manufacturer, Dealer or Consumer Rebate </v>
          </cell>
          <cell r="C4" t="str">
            <v>Residence w/Gas Water Heat and Gas Dryer</v>
          </cell>
          <cell r="D4" t="str">
            <v>Regionwide</v>
          </cell>
          <cell r="E4">
            <v>30</v>
          </cell>
          <cell r="F4">
            <v>-3</v>
          </cell>
          <cell r="G4">
            <v>0</v>
          </cell>
          <cell r="H4">
            <v>14</v>
          </cell>
          <cell r="I4" t="str">
            <v>Deemed if water heating and dryer energy source are documented</v>
          </cell>
          <cell r="J4">
            <v>80.50641371629229</v>
          </cell>
          <cell r="K4">
            <v>86.64502776215957</v>
          </cell>
          <cell r="L4">
            <v>0.06885243952274323</v>
          </cell>
          <cell r="M4">
            <v>0.0016776382730174344</v>
          </cell>
          <cell r="N4">
            <v>0.3462403691969964</v>
          </cell>
          <cell r="O4">
            <v>-0.34811288423375136</v>
          </cell>
          <cell r="P4">
            <v>0</v>
          </cell>
          <cell r="Q4">
            <v>0.3462403691969964</v>
          </cell>
          <cell r="R4">
            <v>0.33923764552078484</v>
          </cell>
          <cell r="S4">
            <v>0.0005842801991009221</v>
          </cell>
          <cell r="T4">
            <v>0.043535457990053573</v>
          </cell>
          <cell r="U4">
            <v>0.3833573837099393</v>
          </cell>
          <cell r="V4">
            <v>0.037117014512942914</v>
          </cell>
          <cell r="W4">
            <v>1.107200135556189</v>
          </cell>
          <cell r="X4">
            <v>0.2678075527198583</v>
          </cell>
          <cell r="Y4">
            <v>0.0431116446852684</v>
          </cell>
          <cell r="Z4">
            <v>0.10009818331692291</v>
          </cell>
          <cell r="AA4" t="str">
            <v>$18/year cost savings from reduced detergent use + $35/year cost savings from reduced water and sewer costs.</v>
          </cell>
          <cell r="AB4" t="str">
            <v>Deferred capital expansion costs of treatment facilities, estimated at $165/machine life.</v>
          </cell>
          <cell r="AC4">
            <v>2.9613762023764236</v>
          </cell>
          <cell r="AD4">
            <v>0</v>
          </cell>
          <cell r="AE4">
            <v>0.3462403691969964</v>
          </cell>
          <cell r="AF4">
            <v>3.4448317694032857</v>
          </cell>
          <cell r="AG4">
            <v>3.0985914002062893</v>
          </cell>
          <cell r="AH4">
            <v>9.949249353541786</v>
          </cell>
          <cell r="AI4" t="str">
            <v>The Northwest Energy Efficiency Alliance (www.nwalliance.org) is supporting a regional marketing program to promote the purchase of Energy Star appliances.  The State of Oregon through the Oregon Office of Energy offers a state income tax credit for purch</v>
          </cell>
          <cell r="AJ4" t="str">
            <v>The US Department of Energy has revised its efficiency standards for clothes washers. The revised standards will be 1.04 MEF effective January 2004 and 1.26 effective January 2007.  Energy Star standards will be 1.26 effective 1/1/2001 and 1.42 effective </v>
          </cell>
          <cell r="AK4">
            <v>16.967741563369856</v>
          </cell>
        </row>
        <row r="5">
          <cell r="A5" t="str">
            <v>Energy Star Clothes Washer (MEF 1.27) - Gas DHW &amp; Electric Dryer</v>
          </cell>
          <cell r="B5" t="str">
            <v>Manufacturer, Dealer or Consumer Rebate </v>
          </cell>
          <cell r="C5" t="str">
            <v>Residence w/Gas Water Heat and Electric Dryer</v>
          </cell>
          <cell r="D5" t="str">
            <v>Regionwide</v>
          </cell>
          <cell r="E5">
            <v>30</v>
          </cell>
          <cell r="F5">
            <v>-1.51</v>
          </cell>
          <cell r="G5">
            <v>0</v>
          </cell>
          <cell r="H5">
            <v>14</v>
          </cell>
          <cell r="I5" t="str">
            <v>Deemed if water heating and dryer energy source are documented</v>
          </cell>
          <cell r="J5">
            <v>78.24146784846607</v>
          </cell>
          <cell r="K5">
            <v>84.2073797719116</v>
          </cell>
          <cell r="L5">
            <v>0.07009293884038925</v>
          </cell>
          <cell r="M5">
            <v>0.0016468509179926101</v>
          </cell>
          <cell r="N5">
            <v>0.35626338787305434</v>
          </cell>
          <cell r="O5">
            <v>-0.18064792366770172</v>
          </cell>
          <cell r="P5">
            <v>0</v>
          </cell>
          <cell r="Q5">
            <v>0.35626338787305434</v>
          </cell>
          <cell r="R5">
            <v>0.33921899430686414</v>
          </cell>
          <cell r="S5">
            <v>0.0005901611480971741</v>
          </cell>
          <cell r="T5">
            <v>0.043540715276322535</v>
          </cell>
          <cell r="U5">
            <v>0.38334987073128385</v>
          </cell>
          <cell r="V5">
            <v>0.02708648285822951</v>
          </cell>
          <cell r="W5">
            <v>1.0760293754009915</v>
          </cell>
          <cell r="X5">
            <v>0.2687572707275808</v>
          </cell>
          <cell r="Y5">
            <v>0.0419275164604187</v>
          </cell>
          <cell r="Z5">
            <v>0.1001669039158163</v>
          </cell>
          <cell r="AA5" t="str">
            <v>$18/year cost savings from reduced detergent use + $35/year cost savings from reduced water and sewer costs.</v>
          </cell>
          <cell r="AB5" t="str">
            <v>Deferred capital expansion costs of treatment facilities, estimated at $165/machine life.</v>
          </cell>
          <cell r="AC5">
            <v>2.8695603843524395</v>
          </cell>
          <cell r="AD5">
            <v>0</v>
          </cell>
          <cell r="AE5">
            <v>0.35626338787305434</v>
          </cell>
          <cell r="AF5">
            <v>3.3530771589995396</v>
          </cell>
          <cell r="AG5">
            <v>2.9968137711264853</v>
          </cell>
          <cell r="AH5">
            <v>9.41179271610791</v>
          </cell>
          <cell r="AI5" t="str">
            <v>The Northwest Energy Efficiency Alliance (www.nwalliance.org) is supporting a regional marketing program to promote the purchase of Energy Star appliances.  The State of Oregon through the Oregon Office of Energy offers a state income tax credit for purch</v>
          </cell>
          <cell r="AJ5" t="str">
            <v>The US Department of Energy has revised its efficiency standards for clothes washers. The revised standards will be 1.04 MEF effective January 2004 and 1.26 effective January 2007.  Energy Star standards will be 1.26 effective 1/1/2001 and 1.42 effective </v>
          </cell>
          <cell r="AK5">
            <v>17.458926317402447</v>
          </cell>
        </row>
        <row r="6">
          <cell r="A6" t="str">
            <v>Energy Star Clothes Washer (MEF 1.27) - Weighted Average DHW &amp; Dryer</v>
          </cell>
          <cell r="B6" t="str">
            <v>Manufacturer, Dealer or Consumer Rebate </v>
          </cell>
          <cell r="C6" t="str">
            <v>Weighted Averaga All PNW Residences</v>
          </cell>
          <cell r="D6" t="str">
            <v>Regionwide</v>
          </cell>
          <cell r="E6">
            <v>30</v>
          </cell>
          <cell r="F6">
            <v>-1.09</v>
          </cell>
          <cell r="G6">
            <v>0</v>
          </cell>
          <cell r="H6">
            <v>14</v>
          </cell>
          <cell r="I6" t="str">
            <v>Deemed if water heating and dryer energy source are documented</v>
          </cell>
          <cell r="J6">
            <v>149.32327996881477</v>
          </cell>
          <cell r="K6">
            <v>160.7091800664369</v>
          </cell>
          <cell r="L6">
            <v>0.05099676921963692</v>
          </cell>
          <cell r="M6">
            <v>0.002847306073323019</v>
          </cell>
          <cell r="N6">
            <v>0.18667263680302634</v>
          </cell>
          <cell r="O6">
            <v>-0.06823555261361364</v>
          </cell>
          <cell r="P6">
            <v>0</v>
          </cell>
          <cell r="Q6">
            <v>0.18667263680302634</v>
          </cell>
          <cell r="R6">
            <v>0.33953457676769927</v>
          </cell>
          <cell r="S6">
            <v>0.0005346381438744135</v>
          </cell>
          <cell r="T6">
            <v>0.04380031708100815</v>
          </cell>
          <cell r="U6">
            <v>0.3838695319925818</v>
          </cell>
          <cell r="V6">
            <v>0.19719689518955544</v>
          </cell>
          <cell r="W6">
            <v>2.0563781525068086</v>
          </cell>
          <cell r="X6">
            <v>0.24464167892741878</v>
          </cell>
          <cell r="Y6">
            <v>0.08197098970413208</v>
          </cell>
          <cell r="Z6">
            <v>0.10261119199786249</v>
          </cell>
          <cell r="AA6" t="str">
            <v>$18/year cost savings from reduced detergent use + $35/year cost savings from reduced water and sewer costs.</v>
          </cell>
          <cell r="AB6" t="str">
            <v>Deferred capital expansion costs of treatment facilities, estimated at $165/machine life.</v>
          </cell>
          <cell r="AC6">
            <v>1.4771548978352174</v>
          </cell>
          <cell r="AD6">
            <v>0</v>
          </cell>
          <cell r="AE6">
            <v>0.18667263680302634</v>
          </cell>
          <cell r="AF6">
            <v>1.9636356218256616</v>
          </cell>
          <cell r="AG6">
            <v>1.7769629850226354</v>
          </cell>
          <cell r="AH6">
            <v>10.519140113168568</v>
          </cell>
          <cell r="AI6" t="str">
            <v>The Northwest Energy Efficiency Alliance (www.nwalliance.org) is supporting a regional marketing program to promote the purchase of Energy Star appliances.  The State of Oregon through the Oregon Office of Energy offers a state income tax credit for purch</v>
          </cell>
          <cell r="AJ6" t="str">
            <v>The US Department of Energy has revised its efficiency standards for clothes washers. The revised standards will be 1.04 MEF effective January 2004 and 1.26 effective January 2007.  Energy Star standards will be 1.26 effective 1/1/2001 and 1.42 effective </v>
          </cell>
          <cell r="AK6">
            <v>15.152030080223415</v>
          </cell>
        </row>
        <row r="7">
          <cell r="A7" t="str">
            <v>Energy Star Clothes Washer (MEF 1.27) - Electric DHW &amp; Dryer</v>
          </cell>
          <cell r="B7" t="str">
            <v>Manufacturer, Dealer or Consumer Rebate </v>
          </cell>
          <cell r="C7" t="str">
            <v>Residence w/Electric Water Heat and Electric Dryer</v>
          </cell>
          <cell r="D7" t="str">
            <v>Regionwide</v>
          </cell>
          <cell r="E7">
            <v>30</v>
          </cell>
          <cell r="F7">
            <v>0</v>
          </cell>
          <cell r="G7">
            <v>0</v>
          </cell>
          <cell r="H7">
            <v>14</v>
          </cell>
          <cell r="I7" t="str">
            <v>Deemed if water heating and dryer energy source are documented</v>
          </cell>
          <cell r="J7">
            <v>189.0162089723627</v>
          </cell>
          <cell r="K7">
            <v>203.4286949065053</v>
          </cell>
          <cell r="L7">
            <v>0.04659609496593475</v>
          </cell>
          <cell r="M7">
            <v>0.0035197507619945845</v>
          </cell>
          <cell r="N7">
            <v>0.14747185206709393</v>
          </cell>
          <cell r="O7">
            <v>0</v>
          </cell>
          <cell r="P7">
            <v>0</v>
          </cell>
          <cell r="Q7">
            <v>0.14747185206709393</v>
          </cell>
          <cell r="R7">
            <v>0.33960752344605444</v>
          </cell>
          <cell r="S7">
            <v>0.0005221150084512739</v>
          </cell>
          <cell r="T7">
            <v>0.043862788359604464</v>
          </cell>
          <cell r="U7">
            <v>0.38399242681411017</v>
          </cell>
          <cell r="V7">
            <v>0.23652057474701624</v>
          </cell>
          <cell r="W7">
            <v>2.603835385748113</v>
          </cell>
          <cell r="X7">
            <v>0.2390104910435939</v>
          </cell>
          <cell r="Y7">
            <v>0.1043575182557106</v>
          </cell>
          <cell r="Z7">
            <v>0.10320168697767719</v>
          </cell>
          <cell r="AA7" t="str">
            <v>$18/year cost savings from reduced detergent use + $35/year cost savings from reduced water and sewer costs.</v>
          </cell>
          <cell r="AB7" t="str">
            <v>Deferred capital expansion costs of treatment facilities, estimated at $165/machine life.</v>
          </cell>
          <cell r="AC7">
            <v>1.1130498224666354</v>
          </cell>
          <cell r="AD7">
            <v>0</v>
          </cell>
          <cell r="AE7">
            <v>0.14747185206709393</v>
          </cell>
          <cell r="AF7">
            <v>1.6002439362584227</v>
          </cell>
          <cell r="AG7">
            <v>1.4527720841913287</v>
          </cell>
          <cell r="AH7">
            <v>10.851182200725153</v>
          </cell>
          <cell r="AI7" t="str">
            <v>The Northwest Energy Efficiency Alliance (www.nwalliance.org) is supporting a regional marketing program to promote the purchase of Energy Star appliances.  The State of Oregon through the Oregon Office of Energy offers a state income tax credit for purch</v>
          </cell>
          <cell r="AJ7" t="str">
            <v>The US Department of Energy has revised its efficiency standards for clothes washers. The revised standards will be 1.04 MEF effective January 2004 and 1.26 effective January 2007.  Energy Star standards will be 1.26 effective 1/1/2001 and 1.42 effective </v>
          </cell>
          <cell r="AK7">
            <v>14.66101035602192</v>
          </cell>
        </row>
        <row r="8">
          <cell r="A8" t="str">
            <v>Energy Star Clothes Washer (MEF 1.27) - Electric DHW/Gas Dryer</v>
          </cell>
          <cell r="B8" t="str">
            <v>Manufacturer, Dealer or Consumer Rebate </v>
          </cell>
          <cell r="C8" t="str">
            <v>Residence w/Electric Water Heat and Gas Dryer</v>
          </cell>
          <cell r="D8" t="str">
            <v>Regionwide</v>
          </cell>
          <cell r="E8">
            <v>30</v>
          </cell>
          <cell r="F8">
            <v>0.03</v>
          </cell>
          <cell r="G8">
            <v>0</v>
          </cell>
          <cell r="H8">
            <v>14</v>
          </cell>
          <cell r="I8" t="str">
            <v>Deemed if water heating and dryer energy source are documented</v>
          </cell>
          <cell r="J8">
            <v>191.28115484018892</v>
          </cell>
          <cell r="K8">
            <v>205.86634289675328</v>
          </cell>
          <cell r="L8">
            <v>0.046352215111255646</v>
          </cell>
          <cell r="M8">
            <v>0.0035505381170194087</v>
          </cell>
          <cell r="N8">
            <v>0.14572564888132214</v>
          </cell>
          <cell r="O8">
            <v>0.0012703788772624202</v>
          </cell>
          <cell r="P8">
            <v>0</v>
          </cell>
          <cell r="Q8">
            <v>0.14572564888132214</v>
          </cell>
          <cell r="R8">
            <v>0.3396107728245747</v>
          </cell>
          <cell r="S8">
            <v>0.000520445563856008</v>
          </cell>
          <cell r="T8">
            <v>0.043856762029600996</v>
          </cell>
          <cell r="U8">
            <v>0.38398798041803167</v>
          </cell>
          <cell r="V8">
            <v>0.23826233153670953</v>
          </cell>
          <cell r="W8">
            <v>2.63500614590331</v>
          </cell>
          <cell r="X8">
            <v>0.23896300311868707</v>
          </cell>
          <cell r="Y8">
            <v>0.1055416464805603</v>
          </cell>
          <cell r="Z8">
            <v>0.10313683384448234</v>
          </cell>
          <cell r="AA8" t="str">
            <v>$18/year cost savings from reduced detergent use + $35/year cost savings from reduced water and sewer costs.</v>
          </cell>
          <cell r="AB8" t="str">
            <v>Deferred capital expansion costs of treatment facilities, estimated at $165/machine life.</v>
          </cell>
          <cell r="AC8">
            <v>1.0985999037743464</v>
          </cell>
          <cell r="AD8">
            <v>0</v>
          </cell>
          <cell r="AE8">
            <v>0.14572564888132214</v>
          </cell>
          <cell r="AF8">
            <v>1.5857247180368603</v>
          </cell>
          <cell r="AG8">
            <v>1.4399990691555382</v>
          </cell>
          <cell r="AH8">
            <v>10.881575962844142</v>
          </cell>
          <cell r="AI8" t="str">
            <v>The Northwest Energy Efficiency Alliance (www.nwalliance.org) is supporting a regional marketing program to promote the purchase of Energy Star appliances.  The State of Oregon through the Oregon Office of Energy offers a state income tax credit for purch</v>
          </cell>
          <cell r="AJ8" t="str">
            <v>The US Department of Energy has revised its efficiency standards for clothes washers. The revised standards will be 1.04 MEF effective January 2004 and 1.26 effective January 2007.  Energy Star standards will be 1.26 effective 1/1/2001 and 1.42 effective </v>
          </cell>
          <cell r="AK8">
            <v>14.61370553497832</v>
          </cell>
        </row>
        <row r="9">
          <cell r="A9" t="str">
            <v>Energy Star Clothes Washer (MEF 2.2) - Electric DHW &amp; Dryer</v>
          </cell>
          <cell r="B9" t="str">
            <v>Manufacturer, Dealer or Consumer Rebate </v>
          </cell>
          <cell r="C9" t="str">
            <v>Residence w/Electric Water Heat and Electric Dryer</v>
          </cell>
          <cell r="D9" t="str">
            <v>Regionwide</v>
          </cell>
          <cell r="E9">
            <v>170</v>
          </cell>
          <cell r="F9">
            <v>0</v>
          </cell>
          <cell r="G9">
            <v>0</v>
          </cell>
          <cell r="H9">
            <v>14</v>
          </cell>
          <cell r="I9" t="str">
            <v>Deemed if water heating and dryer energy source are documented</v>
          </cell>
          <cell r="J9">
            <v>360.1907850188677</v>
          </cell>
          <cell r="K9">
            <v>387.6553323765564</v>
          </cell>
          <cell r="L9">
            <v>0.04201320558786392</v>
          </cell>
          <cell r="M9">
            <v>0.005817211547013771</v>
          </cell>
          <cell r="N9">
            <v>0.4385339812887547</v>
          </cell>
          <cell r="O9">
            <v>0</v>
          </cell>
          <cell r="P9">
            <v>0</v>
          </cell>
          <cell r="Q9">
            <v>0.4385339812887547</v>
          </cell>
          <cell r="R9">
            <v>0.3396377564775688</v>
          </cell>
          <cell r="S9">
            <v>0.0004528303921140054</v>
          </cell>
          <cell r="T9">
            <v>0.043380777258959224</v>
          </cell>
          <cell r="U9">
            <v>0.383471364128642</v>
          </cell>
          <cell r="V9">
            <v>-0.05506261716011268</v>
          </cell>
          <cell r="W9">
            <v>0.8744393376351457</v>
          </cell>
          <cell r="X9">
            <v>0.24840164314013694</v>
          </cell>
          <cell r="Y9">
            <v>0.18920782208442688</v>
          </cell>
          <cell r="Z9">
            <v>0.09819028542333945</v>
          </cell>
          <cell r="AA9" t="str">
            <v>$18/year cost savings from reduced detergent use + $35/year cost savings from reduced water and sewer costs.</v>
          </cell>
          <cell r="AB9" t="str">
            <v>Deferred capital expansion costs of treatment facilities, estimated at $165/machine life.</v>
          </cell>
          <cell r="AC9">
            <v>0.6742730861861511</v>
          </cell>
          <cell r="AD9">
            <v>0</v>
          </cell>
          <cell r="AE9">
            <v>0.4385339812887547</v>
          </cell>
          <cell r="AF9">
            <v>1.1559347357381327</v>
          </cell>
          <cell r="AG9">
            <v>0.7174007544493779</v>
          </cell>
          <cell r="AH9">
            <v>2.6359068739464506</v>
          </cell>
          <cell r="AI9" t="str">
            <v>The Northwest Energy Efficiency Alliance (www.nwalliance.org) is supporting a regional marketing program to promote the purchase of Energy Star appliances.  The State of Oregon through the Oregon Office of Energy offers a state income tax credit for purch</v>
          </cell>
          <cell r="AJ9" t="str">
            <v>The US Department of Energy has revised its efficiency standards for clothes washers. The revised standards will be 1.04 MEF effective January 2004 and 1.26 effective January 2007.  Energy Star standards will be 1.26 effective 1/1/2001 and 1.42 effective </v>
          </cell>
          <cell r="AK9">
            <v>43.597141265644645</v>
          </cell>
        </row>
        <row r="10">
          <cell r="A10" t="str">
            <v>Energy Star Clothes Washer (MEF 2.2) - Gas DHW &amp; Electric Dryer</v>
          </cell>
          <cell r="B10" t="str">
            <v>Manufacturer, Dealer or Consumer Rebate </v>
          </cell>
          <cell r="C10" t="str">
            <v>Residence w/Gas Water Heat and Electric Dryer</v>
          </cell>
          <cell r="D10" t="str">
            <v>Regionwide</v>
          </cell>
          <cell r="E10">
            <v>170</v>
          </cell>
          <cell r="F10">
            <v>-1.11</v>
          </cell>
          <cell r="G10">
            <v>0</v>
          </cell>
          <cell r="H10">
            <v>14</v>
          </cell>
          <cell r="I10" t="str">
            <v>Deemed if water heating and dryer energy source are documented</v>
          </cell>
          <cell r="J10">
            <v>279.0115994411936</v>
          </cell>
          <cell r="K10">
            <v>300.2862338985846</v>
          </cell>
          <cell r="L10">
            <v>0.045508481562137604</v>
          </cell>
          <cell r="M10">
            <v>0.004444692121898774</v>
          </cell>
          <cell r="N10">
            <v>0.5661266387999682</v>
          </cell>
          <cell r="O10">
            <v>-0.03712505772767325</v>
          </cell>
          <cell r="P10">
            <v>0</v>
          </cell>
          <cell r="Q10">
            <v>0.5661266387999682</v>
          </cell>
          <cell r="R10">
            <v>0.33956670886293616</v>
          </cell>
          <cell r="S10">
            <v>0.0004466555649237442</v>
          </cell>
          <cell r="T10">
            <v>0.043174351808390736</v>
          </cell>
          <cell r="U10">
            <v>0.38318771623625064</v>
          </cell>
          <cell r="V10">
            <v>-0.18293892256371752</v>
          </cell>
          <cell r="W10">
            <v>0.6768586566576387</v>
          </cell>
          <cell r="X10">
            <v>0.2572470841013095</v>
          </cell>
          <cell r="Y10">
            <v>0.14345717430114746</v>
          </cell>
          <cell r="Z10">
            <v>0.09610855157181507</v>
          </cell>
          <cell r="AA10" t="str">
            <v>$18/year cost savings from reduced detergent use + $35/year cost savings from reduced water and sewer costs.</v>
          </cell>
          <cell r="AB10" t="str">
            <v>Deferred capital expansion costs of treatment facilities, estimated at $165/machine life.</v>
          </cell>
          <cell r="AC10">
            <v>0.9075797367334926</v>
          </cell>
          <cell r="AD10">
            <v>0</v>
          </cell>
          <cell r="AE10">
            <v>0.5661266387999682</v>
          </cell>
          <cell r="AF10">
            <v>1.3868760045415582</v>
          </cell>
          <cell r="AG10">
            <v>0.8207493657415901</v>
          </cell>
          <cell r="AH10">
            <v>2.449762843665777</v>
          </cell>
          <cell r="AI10" t="str">
            <v>The Northwest Energy Efficiency Alliance (www.nwalliance.org) is supporting a regional marketing program to promote the purchase of Energy Star appliances.  The State of Oregon through the Oregon Office of Energy offers a state income tax credit for purch</v>
          </cell>
          <cell r="AJ10" t="str">
            <v>The US Department of Energy has revised its efficiency standards for clothes washers. The revised standards will be 1.04 MEF effective January 2004 and 1.26 effective January 2007.  Energy Star standards will be 1.26 effective 1/1/2001 and 1.42 effective </v>
          </cell>
          <cell r="AK10">
            <v>52.5910375303238</v>
          </cell>
        </row>
        <row r="11">
          <cell r="A11" t="str">
            <v>Energy Star Clothes Washer (MEF 2.2) - Weighted Average DHW &amp; Dryer</v>
          </cell>
          <cell r="B11" t="str">
            <v>Manufacturer, Dealer or Consumer Rebate </v>
          </cell>
          <cell r="C11" t="str">
            <v>Weighted Averaga All PNW Residences</v>
          </cell>
          <cell r="D11" t="str">
            <v>Regionwide</v>
          </cell>
          <cell r="E11">
            <v>170</v>
          </cell>
          <cell r="F11">
            <v>-0.66</v>
          </cell>
          <cell r="G11">
            <v>0</v>
          </cell>
          <cell r="H11">
            <v>14</v>
          </cell>
          <cell r="I11" t="str">
            <v>Deemed if water heating and dryer energy source are documented</v>
          </cell>
          <cell r="J11">
            <v>287.050102248106</v>
          </cell>
          <cell r="K11">
            <v>308.9376725445241</v>
          </cell>
          <cell r="L11">
            <v>0.045683905482292175</v>
          </cell>
          <cell r="M11">
            <v>0.004725618983242496</v>
          </cell>
          <cell r="N11">
            <v>0.5502729235794522</v>
          </cell>
          <cell r="O11">
            <v>-0.021603060948102996</v>
          </cell>
          <cell r="P11">
            <v>0</v>
          </cell>
          <cell r="Q11">
            <v>0.5502729235794522</v>
          </cell>
          <cell r="R11">
            <v>0.3395755372101592</v>
          </cell>
          <cell r="S11">
            <v>0.0004615878062887588</v>
          </cell>
          <cell r="T11">
            <v>0.04331224767181763</v>
          </cell>
          <cell r="U11">
            <v>0.3833493726882656</v>
          </cell>
          <cell r="V11">
            <v>-0.16692355089118666</v>
          </cell>
          <cell r="W11">
            <v>0.6966531629334565</v>
          </cell>
          <cell r="X11">
            <v>0.2535567055429823</v>
          </cell>
          <cell r="Y11">
            <v>0.1497713327407837</v>
          </cell>
          <cell r="Z11">
            <v>0.09752884035997572</v>
          </cell>
          <cell r="AA11" t="str">
            <v>$18/year cost savings from reduced detergent use + $35/year cost savings from reduced water and sewer costs.</v>
          </cell>
          <cell r="AB11" t="str">
            <v>Deferred capital expansion costs of treatment facilities, estimated at $165/machine life.</v>
          </cell>
          <cell r="AC11">
            <v>0.8676816734565466</v>
          </cell>
          <cell r="AD11">
            <v>0</v>
          </cell>
          <cell r="AE11">
            <v>0.5502729235794522</v>
          </cell>
          <cell r="AF11">
            <v>1.3485598865047879</v>
          </cell>
          <cell r="AG11">
            <v>0.7982869629253356</v>
          </cell>
          <cell r="AH11">
            <v>2.450710963084618</v>
          </cell>
          <cell r="AI11" t="str">
            <v>The Northwest Energy Efficiency Alliance (www.nwalliance.org) is supporting a regional marketing program to promote the purchase of Energy Star appliances.  The State of Oregon through the Oregon Office of Energy offers a state income tax credit for purch</v>
          </cell>
          <cell r="AJ11" t="str">
            <v>The US Department of Energy has revised its efficiency standards for clothes washers. The revised standards will be 1.04 MEF effective January 2004 and 1.26 effective January 2007.  Energy Star standards will be 1.26 effective 1/1/2001 and 1.42 effective </v>
          </cell>
          <cell r="AK11">
            <v>54.44387750130586</v>
          </cell>
        </row>
        <row r="12">
          <cell r="A12" t="str">
            <v>Energy Star Clothes Washer (MEF 2.2) - Electric DHW/Gas Dryer</v>
          </cell>
          <cell r="B12" t="str">
            <v>Manufacturer, Dealer or Consumer Rebate </v>
          </cell>
          <cell r="C12" t="str">
            <v>Residence w/Electric Water Heat and Gas Dryer</v>
          </cell>
          <cell r="D12" t="str">
            <v>Regionwide</v>
          </cell>
          <cell r="E12">
            <v>170</v>
          </cell>
          <cell r="F12">
            <v>-0.66</v>
          </cell>
          <cell r="G12">
            <v>0</v>
          </cell>
          <cell r="H12">
            <v>14</v>
          </cell>
          <cell r="I12" t="str">
            <v>Deemed if water heating and dryer energy source are documented</v>
          </cell>
          <cell r="J12">
            <v>116.0073095131402</v>
          </cell>
          <cell r="K12">
            <v>124.85286686351714</v>
          </cell>
          <cell r="L12">
            <v>0.07571936398744583</v>
          </cell>
          <cell r="M12">
            <v>0.0024980314030726225</v>
          </cell>
          <cell r="N12">
            <v>1.3616029855425125</v>
          </cell>
          <cell r="O12">
            <v>-0.021603060948102996</v>
          </cell>
          <cell r="P12">
            <v>0</v>
          </cell>
          <cell r="Q12">
            <v>1.3616029394296054</v>
          </cell>
          <cell r="R12">
            <v>0.3391237694390352</v>
          </cell>
          <cell r="S12">
            <v>0.000603762150982844</v>
          </cell>
          <cell r="T12">
            <v>0.04343739725971845</v>
          </cell>
          <cell r="U12">
            <v>0.3831649288497365</v>
          </cell>
          <cell r="V12">
            <v>-0.9784380105798689</v>
          </cell>
          <cell r="W12">
            <v>0.28140724270928036</v>
          </cell>
          <cell r="X12">
            <v>0.2766107259400053</v>
          </cell>
          <cell r="Y12">
            <v>0.061547040939331055</v>
          </cell>
          <cell r="Z12">
            <v>0.0991708152826328</v>
          </cell>
          <cell r="AA12" t="str">
            <v>$18/year cost savings from reduced detergent use + $35/year cost savings from reduced water and sewer costs.</v>
          </cell>
          <cell r="AB12" t="str">
            <v>Deferred capital expansion costs of treatment facilities, estimated at $165/machine life.</v>
          </cell>
          <cell r="AC12">
            <v>2.319114744824003</v>
          </cell>
          <cell r="AD12">
            <v>0</v>
          </cell>
          <cell r="AE12">
            <v>1.3616029855425125</v>
          </cell>
          <cell r="AF12">
            <v>2.8014504889563723</v>
          </cell>
          <cell r="AG12">
            <v>1.4398475034138598</v>
          </cell>
          <cell r="AH12">
            <v>2.0574650016944345</v>
          </cell>
          <cell r="AI12" t="str">
            <v>The Northwest Energy Efficiency Alliance (www.nwalliance.org) is supporting a regional marketing program to promote the purchase of Energy Star appliances.  The State of Oregon through the Oregon Office of Energy offers a state income tax credit for purch</v>
          </cell>
          <cell r="AJ12" t="str">
            <v>The US Department of Energy has revised its efficiency standards for clothes washers. The revised standards will be 1.04 MEF effective January 2004 and 1.26 effective January 2007.  Energy Star standards will be 1.26 effective 1/1/2001 and 1.42 effective </v>
          </cell>
          <cell r="AK12">
            <v>135.3646473050243</v>
          </cell>
        </row>
        <row r="13">
          <cell r="A13" t="str">
            <v>Energy Star Clothes Washer (MEF 2.2) - Gas DHW &amp; Dryer</v>
          </cell>
          <cell r="B13" t="str">
            <v>Manufacturer, Dealer or Consumer Rebate </v>
          </cell>
          <cell r="C13" t="str">
            <v>Residence w/Gas Water Heat and Gas Dryer</v>
          </cell>
          <cell r="D13" t="str">
            <v>Regionwide</v>
          </cell>
          <cell r="E13">
            <v>170</v>
          </cell>
          <cell r="F13">
            <v>-0.66</v>
          </cell>
          <cell r="G13">
            <v>0</v>
          </cell>
          <cell r="H13">
            <v>14</v>
          </cell>
          <cell r="I13" t="str">
            <v>Deemed if water heating and dryer energy source are documented</v>
          </cell>
          <cell r="J13">
            <v>34.82812393546609</v>
          </cell>
          <cell r="K13">
            <v>37.483768385545375</v>
          </cell>
          <cell r="L13">
            <v>0.182284414768219</v>
          </cell>
          <cell r="M13">
            <v>0.0011255119779576257</v>
          </cell>
          <cell r="N13">
            <v>4.5352973726212324</v>
          </cell>
          <cell r="O13">
            <v>-0.021603060948102996</v>
          </cell>
          <cell r="P13">
            <v>0</v>
          </cell>
          <cell r="Q13">
            <v>4.237884957549157</v>
          </cell>
          <cell r="R13">
            <v>0.33735657239176375</v>
          </cell>
          <cell r="S13">
            <v>0.0009060942113481012</v>
          </cell>
          <cell r="T13">
            <v>0.041915649611576795</v>
          </cell>
          <cell r="U13">
            <v>0.3801783162146886</v>
          </cell>
          <cell r="V13">
            <v>-3.857706641334468</v>
          </cell>
          <cell r="W13">
            <v>0.0897094470526997</v>
          </cell>
          <cell r="X13">
            <v>0.4132236255248939</v>
          </cell>
          <cell r="Y13">
            <v>0.015796391293406487</v>
          </cell>
          <cell r="Z13">
            <v>0.0847793057933072</v>
          </cell>
          <cell r="AA13" t="str">
            <v>$18/year cost savings from reduced detergent use + $35/year cost savings from reduced water and sewer costs.</v>
          </cell>
          <cell r="AB13" t="str">
            <v>Deferred capital expansion costs of treatment facilities, estimated at $165/machine life.</v>
          </cell>
          <cell r="AC13">
            <v>8.319425136922142</v>
          </cell>
          <cell r="AD13">
            <v>0</v>
          </cell>
          <cell r="AE13">
            <v>4.5352973726212324</v>
          </cell>
          <cell r="AF13">
            <v>8.784382758930137</v>
          </cell>
          <cell r="AG13">
            <v>4.249085386308905</v>
          </cell>
          <cell r="AH13">
            <v>1.936892344030154</v>
          </cell>
          <cell r="AI13" t="str">
            <v>The Northwest Energy Efficiency Alliance (www.nwalliance.org) is supporting a regional marketing program to promote the purchase of Energy Star appliances.  The State of Oregon through the Oregon Office of Energy offers a state income tax credit for purch</v>
          </cell>
          <cell r="AJ13" t="str">
            <v>The US Department of Energy has revised its efficiency standards for clothes washers. The revised standards will be 1.04 MEF effective January 2004 and 1.26 effective January 2007.  Energy Star standards will be 1.26 effective 1/1/2001 and 1.42 effective </v>
          </cell>
          <cell r="AK13">
            <v>421.3120845899252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asureTable"/>
      <sheetName val="ProData"/>
      <sheetName val="CookingEff"/>
      <sheetName val="Input Assumptions"/>
    </sheetNames>
    <sheetDataSet>
      <sheetData sheetId="0">
        <row r="4">
          <cell r="A4" t="str">
            <v>Biradiant Oven</v>
          </cell>
          <cell r="B4" t="str">
            <v>Manufacturer, Dealer or Consumer Rebate </v>
          </cell>
          <cell r="C4" t="str">
            <v>Residence w/Electric Oven</v>
          </cell>
          <cell r="D4" t="str">
            <v>Regionwide</v>
          </cell>
          <cell r="E4">
            <v>222.5</v>
          </cell>
          <cell r="F4">
            <v>0</v>
          </cell>
          <cell r="G4">
            <v>0</v>
          </cell>
          <cell r="H4">
            <v>20</v>
          </cell>
          <cell r="I4" t="str">
            <v>Deemed</v>
          </cell>
          <cell r="J4">
            <v>105.3</v>
          </cell>
          <cell r="K4">
            <v>113.32912499999998</v>
          </cell>
          <cell r="L4">
            <v>0.027000000700354576</v>
          </cell>
          <cell r="M4">
            <v>0.002985488091139377</v>
          </cell>
          <cell r="N4">
            <v>1.963308615304773</v>
          </cell>
          <cell r="O4">
            <v>0</v>
          </cell>
          <cell r="P4">
            <v>0</v>
          </cell>
          <cell r="Q4">
            <v>1.9633086002946483</v>
          </cell>
          <cell r="R4">
            <v>0.41335096184397147</v>
          </cell>
          <cell r="S4">
            <v>0.0010061119377500715</v>
          </cell>
          <cell r="T4">
            <v>0.06514691866882914</v>
          </cell>
          <cell r="U4">
            <v>0.4794583689452993</v>
          </cell>
          <cell r="V4">
            <v>-1.483850231349349</v>
          </cell>
          <cell r="W4">
            <v>0.24420937452610877</v>
          </cell>
          <cell r="X4">
            <v>0.117</v>
          </cell>
          <cell r="Y4">
            <v>0.11057362705469131</v>
          </cell>
          <cell r="Z4">
            <v>0.24842272558664522</v>
          </cell>
          <cell r="AA4" t="str">
            <v>Reduced cooking time, more even heating</v>
          </cell>
          <cell r="AC4">
            <v>0</v>
          </cell>
          <cell r="AD4">
            <v>0</v>
          </cell>
          <cell r="AE4">
            <v>1.9633086002946483</v>
          </cell>
          <cell r="AF4">
            <v>0.7278810946742648</v>
          </cell>
          <cell r="AG4">
            <v>-1.2354275056203834</v>
          </cell>
          <cell r="AH4">
            <v>0.37074207007753457</v>
          </cell>
          <cell r="AJ4" t="str">
            <v>The US Department of Energy revised its efficiency standards for cooking appliances in 1998. It did not find that further energy efficiency improvements to electric ovens, ranges and microwaves were justified.</v>
          </cell>
          <cell r="AK4">
            <v>154.2188079094579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asureTable"/>
      <sheetName val="ProData"/>
      <sheetName val="ResDHW"/>
      <sheetName val="Input Assumptions"/>
      <sheetName val="Federal Standards"/>
      <sheetName val="Space Conditioning Interaction"/>
      <sheetName val="EWEB Prices"/>
      <sheetName val="OOE and FDTech Alert Data"/>
      <sheetName val="PDX DHW Prices"/>
      <sheetName val="Lookup Table"/>
      <sheetName val="DHW - Annual Hourly Profile"/>
      <sheetName val="DHW - Summer Day Profile"/>
      <sheetName val="DHW - Winter Day Load Profile"/>
      <sheetName val="DHW - Daily Load Profiles"/>
      <sheetName val="DHW - Monthly Load Profile"/>
      <sheetName val="DHW Annual &amp; Monthly Load Chr"/>
    </sheetNames>
    <sheetDataSet>
      <sheetData sheetId="0">
        <row r="4">
          <cell r="A4" t="str">
            <v>EF- 0.93 Domestic Water Heater w/50 gallon rated capacity and minimum 10 year warranty</v>
          </cell>
          <cell r="B4" t="str">
            <v>Manufacturer, Dealer or Consumer Rebate. Water heaters must be warranted for parts and labor for the minimum period specified. </v>
          </cell>
          <cell r="C4" t="str">
            <v>Residence w/Electric Water Heat</v>
          </cell>
          <cell r="D4" t="str">
            <v>Regionwide</v>
          </cell>
          <cell r="E4">
            <v>20</v>
          </cell>
          <cell r="F4">
            <v>0</v>
          </cell>
          <cell r="G4">
            <v>0</v>
          </cell>
          <cell r="H4">
            <v>12</v>
          </cell>
          <cell r="I4" t="str">
            <v>Deemed</v>
          </cell>
          <cell r="J4">
            <v>112.03941987477577</v>
          </cell>
          <cell r="K4">
            <v>120.58242564022741</v>
          </cell>
          <cell r="L4">
            <v>0.31700000166893005</v>
          </cell>
          <cell r="M4">
            <v>0.015257140342783363</v>
          </cell>
          <cell r="N4">
            <v>0.23505172619469358</v>
          </cell>
          <cell r="O4">
            <v>0</v>
          </cell>
          <cell r="P4">
            <v>0</v>
          </cell>
          <cell r="Q4">
            <v>0.23505172559785711</v>
          </cell>
          <cell r="R4">
            <v>0.4005587301937897</v>
          </cell>
          <cell r="S4">
            <v>0.004832386191317521</v>
          </cell>
          <cell r="T4">
            <v>0.05021910517389822</v>
          </cell>
          <cell r="U4">
            <v>0.4553910915823733</v>
          </cell>
          <cell r="V4">
            <v>0.22033936598451617</v>
          </cell>
          <cell r="W4">
            <v>2.7456075360349854</v>
          </cell>
          <cell r="X4">
            <v>0.286</v>
          </cell>
          <cell r="Y4">
            <v>0.04812977835536003</v>
          </cell>
          <cell r="Z4">
            <v>0.10162745578591055</v>
          </cell>
          <cell r="AC4">
            <v>0</v>
          </cell>
          <cell r="AD4">
            <v>0</v>
          </cell>
          <cell r="AE4">
            <v>0.23505172559785711</v>
          </cell>
          <cell r="AF4">
            <v>0.5570185581201202</v>
          </cell>
          <cell r="AG4">
            <v>0.3219668325222631</v>
          </cell>
          <cell r="AH4">
            <v>2.3697701291208833</v>
          </cell>
          <cell r="AJ4" t="str">
            <v>The US Department of Energy has revised its efficiency standards for domestic water heaters. The revised standards will be take effect in January of 2004. </v>
          </cell>
          <cell r="AK4">
            <v>18.463422911727893</v>
          </cell>
        </row>
        <row r="5">
          <cell r="A5" t="str">
            <v>EF- 0.95 Domestic Water Heater w/50 gallon rated capacity and minimum 10 year warranty</v>
          </cell>
          <cell r="B5" t="str">
            <v>Manufacturer, Dealer or Consumer Rebate. Water heaters must be warranted for parts and labor for the minimum period specified. </v>
          </cell>
          <cell r="C5" t="str">
            <v>Residence w/Electric Water Heat</v>
          </cell>
          <cell r="D5" t="str">
            <v>Regionwide</v>
          </cell>
          <cell r="E5">
            <v>20</v>
          </cell>
          <cell r="F5">
            <v>0</v>
          </cell>
          <cell r="G5">
            <v>0</v>
          </cell>
          <cell r="H5">
            <v>12</v>
          </cell>
          <cell r="I5" t="str">
            <v>Deemed</v>
          </cell>
          <cell r="J5">
            <v>70.761738868279</v>
          </cell>
          <cell r="K5">
            <v>76.15732145698527</v>
          </cell>
          <cell r="L5">
            <v>0.31700000166893005</v>
          </cell>
          <cell r="M5">
            <v>0.009636088637547328</v>
          </cell>
          <cell r="N5">
            <v>0.37216523314160044</v>
          </cell>
          <cell r="O5">
            <v>0</v>
          </cell>
          <cell r="P5">
            <v>0</v>
          </cell>
          <cell r="Q5">
            <v>0.37216523219660935</v>
          </cell>
          <cell r="R5">
            <v>0.40055873019378896</v>
          </cell>
          <cell r="S5">
            <v>0.004832386047144898</v>
          </cell>
          <cell r="T5">
            <v>0.05021910517389853</v>
          </cell>
          <cell r="U5">
            <v>0.45539109158237284</v>
          </cell>
          <cell r="V5">
            <v>0.08322585938576349</v>
          </cell>
          <cell r="W5">
            <v>1.734067917495768</v>
          </cell>
          <cell r="X5">
            <v>0.286</v>
          </cell>
          <cell r="Y5">
            <v>0.030397756025195122</v>
          </cell>
          <cell r="Z5">
            <v>0.10162746501296088</v>
          </cell>
          <cell r="AC5">
            <v>0</v>
          </cell>
          <cell r="AD5">
            <v>0</v>
          </cell>
          <cell r="AE5">
            <v>0.37216523219660935</v>
          </cell>
          <cell r="AF5">
            <v>0.5570185343934244</v>
          </cell>
          <cell r="AG5">
            <v>0.18485330219681506</v>
          </cell>
          <cell r="AH5">
            <v>1.4966968599021626</v>
          </cell>
          <cell r="AJ5" t="str">
            <v>The US Department of Energy has revised its efficiency standards for domestic water heaters. The revised standards will be take effect in January of 2004. </v>
          </cell>
          <cell r="AK5">
            <v>29.233752943569343</v>
          </cell>
        </row>
        <row r="6">
          <cell r="A6" t="str">
            <v>EF- 2.3 Domestic Heat Pump Water Heater w/50 gallon rated capacity and minimum 20 year warranty</v>
          </cell>
          <cell r="B6" t="str">
            <v>Manufacturer, Dealer or Consumer Rebate. Water heaters must be warranted for parts and labor for the minimum period specified. </v>
          </cell>
          <cell r="C6" t="str">
            <v>Residence w/Electric Water Heat</v>
          </cell>
          <cell r="D6" t="str">
            <v>Regionwide</v>
          </cell>
          <cell r="E6">
            <v>717</v>
          </cell>
          <cell r="F6">
            <v>30</v>
          </cell>
          <cell r="G6">
            <v>0</v>
          </cell>
          <cell r="H6">
            <v>20</v>
          </cell>
          <cell r="I6" t="str">
            <v>Deemed</v>
          </cell>
          <cell r="J6">
            <v>1931.333981502714</v>
          </cell>
          <cell r="K6">
            <v>2078.598197592296</v>
          </cell>
          <cell r="L6">
            <v>0.31700000166893005</v>
          </cell>
          <cell r="M6">
            <v>0.26300237574871194</v>
          </cell>
          <cell r="N6">
            <v>0.34494408482855277</v>
          </cell>
          <cell r="O6">
            <v>0.18373925028188726</v>
          </cell>
          <cell r="P6">
            <v>0</v>
          </cell>
          <cell r="Q6">
            <v>0.5286833642783153</v>
          </cell>
          <cell r="R6">
            <v>0.4005587301937894</v>
          </cell>
          <cell r="S6">
            <v>0.004832386102469698</v>
          </cell>
          <cell r="T6">
            <v>0.05021910340849067</v>
          </cell>
          <cell r="U6">
            <v>0.45539108981696547</v>
          </cell>
          <cell r="V6">
            <v>-0.07329227446134984</v>
          </cell>
          <cell r="W6">
            <v>1.320188140183091</v>
          </cell>
          <cell r="X6">
            <v>0.286</v>
          </cell>
          <cell r="Y6">
            <v>0.8296604752540588</v>
          </cell>
          <cell r="Z6">
            <v>0.10162746991022069</v>
          </cell>
          <cell r="AC6">
            <v>0</v>
          </cell>
          <cell r="AD6">
            <v>0</v>
          </cell>
          <cell r="AE6">
            <v>0.5286833642783153</v>
          </cell>
          <cell r="AF6">
            <v>0.5570185475791201</v>
          </cell>
          <cell r="AG6">
            <v>0.028335183300804756</v>
          </cell>
          <cell r="AH6">
            <v>1.0535957535555975</v>
          </cell>
          <cell r="AJ6" t="str">
            <v>The US Department of Energy has revised its efficiency standards for domestic water heaters. The revised standards will be take effect in January of 2004. </v>
          </cell>
          <cell r="AK6">
            <v>41.52832364713786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0">
        <row r="2">
          <cell r="B2">
            <v>3005847.999999245</v>
          </cell>
          <cell r="C2">
            <v>1672135.000000897</v>
          </cell>
          <cell r="D2">
            <v>4677983.0000001425</v>
          </cell>
        </row>
        <row r="3">
          <cell r="C3">
            <v>503270.99999993</v>
          </cell>
        </row>
        <row r="4">
          <cell r="D4">
            <v>562193.0000002756</v>
          </cell>
        </row>
        <row r="5">
          <cell r="D5">
            <v>6384656.000000946</v>
          </cell>
        </row>
        <row r="22">
          <cell r="B22">
            <v>0.6380307253225443</v>
          </cell>
          <cell r="C22">
            <v>0.6380307253225443</v>
          </cell>
        </row>
        <row r="74">
          <cell r="E74">
            <v>4561121.871348243</v>
          </cell>
        </row>
        <row r="77">
          <cell r="E77">
            <v>6054222.482264576</v>
          </cell>
        </row>
        <row r="79">
          <cell r="E79">
            <v>4801089.24933011</v>
          </cell>
        </row>
        <row r="80">
          <cell r="E80">
            <v>5892749.789313018</v>
          </cell>
        </row>
        <row r="81">
          <cell r="E81">
            <v>794142.4941654269</v>
          </cell>
        </row>
        <row r="85">
          <cell r="E85">
            <v>3319889.067226978</v>
          </cell>
        </row>
        <row r="107">
          <cell r="E107">
            <v>444899.6930661258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Installation"/>
      <sheetName val="MeasureTable"/>
      <sheetName val="ProData"/>
      <sheetName val="Solar DHW"/>
      <sheetName val="Input Assumptions"/>
      <sheetName val="Regression Fix OR Data"/>
      <sheetName val="OR Tax Credit Solar DHW Savings"/>
      <sheetName val="PNW Solar Zones by State"/>
      <sheetName val="Load Shapes"/>
      <sheetName val="Load &amp; Coinc Fctrs"/>
      <sheetName val="Lookup Table"/>
    </sheetNames>
    <sheetDataSet>
      <sheetData sheetId="1">
        <row r="4">
          <cell r="A4" t="str">
            <v>Solar Residential Water Heater (per. 40 sq.ft. collector area), Solar Zone 5 - Summer Peaking</v>
          </cell>
          <cell r="B4" t="str">
            <v>System must be design,installed and inspected per EWEB Solar Water Heater Program Specifications or equivalent</v>
          </cell>
          <cell r="C4" t="str">
            <v>Residential domestic water heating</v>
          </cell>
          <cell r="D4" t="str">
            <v>Solar Zone 5, summer-peaking utility distribution system or sub-system</v>
          </cell>
          <cell r="E4">
            <v>3850</v>
          </cell>
          <cell r="F4">
            <v>0</v>
          </cell>
          <cell r="G4">
            <v>602.8137817382812</v>
          </cell>
          <cell r="H4">
            <v>20</v>
          </cell>
          <cell r="I4" t="str">
            <v>Deemed</v>
          </cell>
          <cell r="J4">
            <v>2600</v>
          </cell>
          <cell r="K4">
            <v>2798.25</v>
          </cell>
          <cell r="L4">
            <v>0.4300000071525574</v>
          </cell>
          <cell r="M4">
            <v>0.05365508704403198</v>
          </cell>
          <cell r="N4">
            <v>1.3758602060287493</v>
          </cell>
          <cell r="O4">
            <v>0</v>
          </cell>
          <cell r="P4">
            <v>0.21542527713330875</v>
          </cell>
          <cell r="Q4">
            <v>1.591285429509515</v>
          </cell>
          <cell r="R4">
            <v>0.4855167775789374</v>
          </cell>
          <cell r="S4">
            <v>0.0007323132415010794</v>
          </cell>
          <cell r="T4">
            <v>0</v>
          </cell>
          <cell r="U4">
            <v>0.48621588327655685</v>
          </cell>
          <cell r="V4">
            <v>-1.105069546232958</v>
          </cell>
          <cell r="W4">
            <v>0.35339046884709246</v>
          </cell>
          <cell r="X4">
            <v>2.56</v>
          </cell>
          <cell r="Y4">
            <v>0.12477926909923553</v>
          </cell>
          <cell r="Z4">
            <v>0.011353693730090096</v>
          </cell>
          <cell r="AA4">
            <v>0</v>
          </cell>
          <cell r="AB4">
            <v>0</v>
          </cell>
          <cell r="AC4">
            <v>0</v>
          </cell>
          <cell r="AD4">
            <v>0</v>
          </cell>
          <cell r="AE4">
            <v>1.591285429509515</v>
          </cell>
          <cell r="AF4">
            <v>0.4975695869488743</v>
          </cell>
          <cell r="AG4">
            <v>-1.0937158425606406</v>
          </cell>
          <cell r="AH4">
            <v>0.3126840591430664</v>
          </cell>
          <cell r="AI4" t="str">
            <v>ID: low-interest loan program, individual income tax deduction.  MT: Property tax exemption, Universal system benefit fund.  OR: Small-scale energy loan program, residential and business energy tax credits.</v>
          </cell>
          <cell r="AK4">
            <v>124.99621471503981</v>
          </cell>
        </row>
        <row r="5">
          <cell r="A5" t="str">
            <v>Solar Residential Water Heater (per. 40 sq.ft. collector area), Solar Zone 5 - Winter Peaking</v>
          </cell>
          <cell r="B5" t="str">
            <v>System must be design,installed and inspected per EWEB Solar Water Heater Program Specifications or equivalent</v>
          </cell>
          <cell r="C5" t="str">
            <v>Residential domestic water heating</v>
          </cell>
          <cell r="D5" t="str">
            <v>Solar Zone 5, winter-peaking utility distribution system or sub-system</v>
          </cell>
          <cell r="E5">
            <v>3850</v>
          </cell>
          <cell r="F5">
            <v>0</v>
          </cell>
          <cell r="G5">
            <v>602.8137817382812</v>
          </cell>
          <cell r="H5">
            <v>20</v>
          </cell>
          <cell r="I5" t="str">
            <v>Deemed</v>
          </cell>
          <cell r="J5">
            <v>2600</v>
          </cell>
          <cell r="K5">
            <v>2798.25</v>
          </cell>
          <cell r="L5">
            <v>0.23999999463558197</v>
          </cell>
          <cell r="M5">
            <v>0.0228848901038989</v>
          </cell>
          <cell r="N5">
            <v>1.3758602060287493</v>
          </cell>
          <cell r="O5">
            <v>0</v>
          </cell>
          <cell r="P5">
            <v>0.21542527713330875</v>
          </cell>
          <cell r="Q5">
            <v>1.591285429509515</v>
          </cell>
          <cell r="R5">
            <v>0.4855167775789374</v>
          </cell>
          <cell r="S5">
            <v>0.0003123451874657226</v>
          </cell>
          <cell r="T5">
            <v>0</v>
          </cell>
          <cell r="U5">
            <v>0.48581495912969885</v>
          </cell>
          <cell r="V5">
            <v>-1.105470470379816</v>
          </cell>
          <cell r="W5">
            <v>0.35309906994980533</v>
          </cell>
          <cell r="X5">
            <v>3.35</v>
          </cell>
          <cell r="Y5">
            <v>0.09535370767116547</v>
          </cell>
          <cell r="Z5">
            <v>0.008676254748233062</v>
          </cell>
          <cell r="AA5">
            <v>0</v>
          </cell>
          <cell r="AB5">
            <v>0</v>
          </cell>
          <cell r="AC5">
            <v>0</v>
          </cell>
          <cell r="AD5">
            <v>0</v>
          </cell>
          <cell r="AE5">
            <v>1.591285429509515</v>
          </cell>
          <cell r="AF5">
            <v>0.49449122952124097</v>
          </cell>
          <cell r="AG5">
            <v>-1.096794199988274</v>
          </cell>
          <cell r="AH5">
            <v>0.3107495605945587</v>
          </cell>
          <cell r="AI5" t="str">
            <v>ID: low-interest loan program, individual income tax deduction.  MT: Property tax exemption, Universal system benefit fund.  OR: Small-scale energy loan program, residential and business energy tax credits.</v>
          </cell>
          <cell r="AK5">
            <v>124.99621471503981</v>
          </cell>
        </row>
        <row r="6">
          <cell r="A6" t="str">
            <v>Solar Residential Water Heater (per. 40 sq.ft. collector area), Solar Zone 4 - Summer Peaking</v>
          </cell>
          <cell r="B6" t="str">
            <v>System must be design,installed and inspected per EWEB Solar Water Heater Program Specifications or equivalent</v>
          </cell>
          <cell r="C6" t="str">
            <v>Residential domestic water heating</v>
          </cell>
          <cell r="D6" t="str">
            <v>Solar Zone 4, summer-peaking utility distribution system or sub-system</v>
          </cell>
          <cell r="E6">
            <v>3850</v>
          </cell>
          <cell r="F6">
            <v>0</v>
          </cell>
          <cell r="G6">
            <v>602.8137817382812</v>
          </cell>
          <cell r="H6">
            <v>20</v>
          </cell>
          <cell r="I6" t="str">
            <v>Deemed</v>
          </cell>
          <cell r="J6">
            <v>2500</v>
          </cell>
          <cell r="K6">
            <v>2690.6249999999995</v>
          </cell>
          <cell r="L6">
            <v>0.4099999964237213</v>
          </cell>
          <cell r="M6">
            <v>0.051611097405193825</v>
          </cell>
          <cell r="N6">
            <v>1.4308946142698993</v>
          </cell>
          <cell r="O6">
            <v>0</v>
          </cell>
          <cell r="P6">
            <v>0.22404228821864114</v>
          </cell>
          <cell r="Q6">
            <v>1.6549368466898957</v>
          </cell>
          <cell r="R6">
            <v>0.4902713282884002</v>
          </cell>
          <cell r="S6">
            <v>0.0007325924065885645</v>
          </cell>
          <cell r="T6">
            <v>0</v>
          </cell>
          <cell r="U6">
            <v>0.4909707004973358</v>
          </cell>
          <cell r="V6">
            <v>-1.16396614619256</v>
          </cell>
          <cell r="W6">
            <v>0.3431214958816859</v>
          </cell>
          <cell r="X6">
            <v>2.44</v>
          </cell>
          <cell r="Y6">
            <v>0.12588073313236237</v>
          </cell>
          <cell r="Z6">
            <v>0.011912071945775263</v>
          </cell>
          <cell r="AA6">
            <v>0</v>
          </cell>
          <cell r="AB6">
            <v>0</v>
          </cell>
          <cell r="AC6">
            <v>0</v>
          </cell>
          <cell r="AD6">
            <v>0</v>
          </cell>
          <cell r="AE6">
            <v>1.6549368466898957</v>
          </cell>
          <cell r="AF6">
            <v>0.5028827762049943</v>
          </cell>
          <cell r="AG6">
            <v>-1.1520540704849014</v>
          </cell>
          <cell r="AH6">
            <v>0.30386826395988464</v>
          </cell>
          <cell r="AI6" t="str">
            <v>ID: low-interest loan program, individual income tax deduction.  MT: Property tax exemption, Universal system benefit fund.  OR: Small-scale energy loan program, residential and business energy tax credits.</v>
          </cell>
          <cell r="AK6">
            <v>129.99606330364142</v>
          </cell>
        </row>
        <row r="7">
          <cell r="A7" t="str">
            <v>Solar Residential Water Heater (37.3 sq.ft. collector area), Solar Zone 5 - Summer Peaking</v>
          </cell>
          <cell r="B7" t="str">
            <v>System must be design,installed and inspected per EWEB Solar Water Heater Program Specifications or equivalent</v>
          </cell>
          <cell r="C7" t="str">
            <v>Residential domestic water heating</v>
          </cell>
          <cell r="D7" t="str">
            <v>Solar Zone 5, winter-peaking utility distribution system or sub-system</v>
          </cell>
          <cell r="E7">
            <v>3850</v>
          </cell>
          <cell r="F7">
            <v>0</v>
          </cell>
          <cell r="G7">
            <v>602.8137817382812</v>
          </cell>
          <cell r="H7">
            <v>20</v>
          </cell>
          <cell r="I7" t="str">
            <v>Deemed</v>
          </cell>
          <cell r="J7">
            <v>2500</v>
          </cell>
          <cell r="K7">
            <v>2690.6249999999995</v>
          </cell>
          <cell r="L7">
            <v>0.4300000071525574</v>
          </cell>
          <cell r="M7">
            <v>0.05159142985003074</v>
          </cell>
          <cell r="N7">
            <v>1.4308946142698993</v>
          </cell>
          <cell r="O7">
            <v>0</v>
          </cell>
          <cell r="P7">
            <v>0.22404228821864114</v>
          </cell>
          <cell r="Q7">
            <v>1.6549368466898957</v>
          </cell>
          <cell r="R7">
            <v>0.48551677757893863</v>
          </cell>
          <cell r="S7">
            <v>0.0007323132380929698</v>
          </cell>
          <cell r="T7">
            <v>0</v>
          </cell>
          <cell r="U7">
            <v>0.48621588327655807</v>
          </cell>
          <cell r="V7">
            <v>-1.1687209634133375</v>
          </cell>
          <cell r="W7">
            <v>0.3397985277375897</v>
          </cell>
          <cell r="X7">
            <v>2.56</v>
          </cell>
          <cell r="Y7">
            <v>0.11998006701469421</v>
          </cell>
          <cell r="Z7">
            <v>0.011353693130262778</v>
          </cell>
          <cell r="AA7">
            <v>0</v>
          </cell>
          <cell r="AB7">
            <v>0</v>
          </cell>
          <cell r="AC7">
            <v>0</v>
          </cell>
          <cell r="AD7">
            <v>0</v>
          </cell>
          <cell r="AE7">
            <v>1.6549368466898957</v>
          </cell>
          <cell r="AF7">
            <v>0.4975695956736354</v>
          </cell>
          <cell r="AG7">
            <v>-1.1573672510162603</v>
          </cell>
          <cell r="AH7">
            <v>0.3006577491760254</v>
          </cell>
          <cell r="AI7" t="str">
            <v>ID: low-interest loan program, individual income tax deduction.  MT: Property tax exemption, Universal system benefit fund.  OR: Small-scale energy loan program, residential and business energy tax credits.</v>
          </cell>
          <cell r="AK7">
            <v>129.99606330364142</v>
          </cell>
        </row>
        <row r="8">
          <cell r="A8" t="str">
            <v>Solar Residential Water Heater (per. 40 sq.ft. collector area), Solar Zone 4 - Winter Peaking</v>
          </cell>
          <cell r="B8" t="str">
            <v>System must be design,installed and inspected per EWEB Solar Water Heater Program Specifications or equivalent</v>
          </cell>
          <cell r="C8" t="str">
            <v>Residential domestic water heating</v>
          </cell>
          <cell r="D8" t="str">
            <v>Solar Zone 4, winter-peaking utility distribution system or sub-system</v>
          </cell>
          <cell r="E8">
            <v>3850</v>
          </cell>
          <cell r="F8">
            <v>0</v>
          </cell>
          <cell r="G8">
            <v>602.8137817382812</v>
          </cell>
          <cell r="H8">
            <v>20</v>
          </cell>
          <cell r="I8" t="str">
            <v>Deemed</v>
          </cell>
          <cell r="J8">
            <v>2500</v>
          </cell>
          <cell r="K8">
            <v>2690.6249999999995</v>
          </cell>
          <cell r="L8">
            <v>0.30000001192092896</v>
          </cell>
          <cell r="M8">
            <v>0.021182688607430573</v>
          </cell>
          <cell r="N8">
            <v>1.4308946142698993</v>
          </cell>
          <cell r="O8">
            <v>0</v>
          </cell>
          <cell r="P8">
            <v>0.22404228821864114</v>
          </cell>
          <cell r="Q8">
            <v>1.6549368466898957</v>
          </cell>
          <cell r="R8">
            <v>0.4902713282884002</v>
          </cell>
          <cell r="S8">
            <v>0.0003006771411076102</v>
          </cell>
          <cell r="T8">
            <v>0</v>
          </cell>
          <cell r="U8">
            <v>0.49055837089100696</v>
          </cell>
          <cell r="V8">
            <v>-1.1643784757988889</v>
          </cell>
          <cell r="W8">
            <v>0.34283333377511505</v>
          </cell>
          <cell r="X8">
            <v>4.35</v>
          </cell>
          <cell r="Y8">
            <v>0.0706089586019516</v>
          </cell>
          <cell r="Z8">
            <v>0.0066817134985663485</v>
          </cell>
          <cell r="AA8">
            <v>0</v>
          </cell>
          <cell r="AB8">
            <v>0</v>
          </cell>
          <cell r="AC8">
            <v>0</v>
          </cell>
          <cell r="AD8">
            <v>0</v>
          </cell>
          <cell r="AE8">
            <v>1.6549368466898957</v>
          </cell>
          <cell r="AF8">
            <v>0.4972400823896633</v>
          </cell>
          <cell r="AG8">
            <v>-1.1576967643002325</v>
          </cell>
          <cell r="AH8">
            <v>0.3004586398601532</v>
          </cell>
          <cell r="AI8" t="str">
            <v>ID: low-interest loan program, individual income tax deduction.  MT: Property tax exemption, Universal system benefit fund.  OR: Small-scale energy loan program, residential and business energy tax credits.</v>
          </cell>
          <cell r="AK8">
            <v>129.99606330364142</v>
          </cell>
        </row>
        <row r="9">
          <cell r="A9" t="str">
            <v>Solar Residential Water Heater (37.3 sq.ft. collector area), Solar Zone 5 - Winter Peaking</v>
          </cell>
          <cell r="B9" t="str">
            <v>System must be design,installed and inspected per EWEB Solar Water Heater Program Specifications or equivalent</v>
          </cell>
          <cell r="C9" t="str">
            <v>Residential domestic water heating</v>
          </cell>
          <cell r="D9" t="str">
            <v>Solar Zone 3, summer-peaking utility distribution system or sub-system</v>
          </cell>
          <cell r="E9">
            <v>3850</v>
          </cell>
          <cell r="F9">
            <v>0</v>
          </cell>
          <cell r="G9">
            <v>602.8137817382812</v>
          </cell>
          <cell r="H9">
            <v>20</v>
          </cell>
          <cell r="I9" t="str">
            <v>Deemed</v>
          </cell>
          <cell r="J9">
            <v>2500</v>
          </cell>
          <cell r="K9">
            <v>2690.6249999999995</v>
          </cell>
          <cell r="L9">
            <v>0.23999999463558197</v>
          </cell>
          <cell r="M9">
            <v>0.02200470202297971</v>
          </cell>
          <cell r="N9">
            <v>1.4308946142698993</v>
          </cell>
          <cell r="O9">
            <v>0</v>
          </cell>
          <cell r="P9">
            <v>0.22404228821864114</v>
          </cell>
          <cell r="Q9">
            <v>1.6549368466898957</v>
          </cell>
          <cell r="R9">
            <v>0.48551677757893863</v>
          </cell>
          <cell r="S9">
            <v>0.00031234517468531104</v>
          </cell>
          <cell r="T9">
            <v>0</v>
          </cell>
          <cell r="U9">
            <v>0.4858149591297001</v>
          </cell>
          <cell r="V9">
            <v>-1.1691218875601956</v>
          </cell>
          <cell r="W9">
            <v>0.33951833649019825</v>
          </cell>
          <cell r="X9">
            <v>3.35</v>
          </cell>
          <cell r="Y9">
            <v>0.09168626368045807</v>
          </cell>
          <cell r="Z9">
            <v>0.008676255920622824</v>
          </cell>
          <cell r="AA9">
            <v>0</v>
          </cell>
          <cell r="AB9">
            <v>0</v>
          </cell>
          <cell r="AC9">
            <v>0</v>
          </cell>
          <cell r="AD9">
            <v>0</v>
          </cell>
          <cell r="AE9">
            <v>1.6549368466898957</v>
          </cell>
          <cell r="AF9">
            <v>0.49449123475609763</v>
          </cell>
          <cell r="AG9">
            <v>-1.160445611933798</v>
          </cell>
          <cell r="AH9">
            <v>0.2987976372241974</v>
          </cell>
          <cell r="AI9" t="str">
            <v>ID: low-interest loan program, individual income tax deduction.  MT: Property tax exemption, Universal system benefit fund.  OR: Small-scale energy loan program, residential and business energy tax credits.</v>
          </cell>
          <cell r="AK9">
            <v>129.99606330364142</v>
          </cell>
        </row>
        <row r="10">
          <cell r="A10" t="str">
            <v>Solar Residential Water Heater (37.3 sq.ft. collector area), Solar Zone 4 - Summer Peaking</v>
          </cell>
          <cell r="B10" t="str">
            <v>System must be design,installed and inspected per EWEB Solar Water Heater Program Specifications or equivalent</v>
          </cell>
          <cell r="C10" t="str">
            <v>Residential domestic water heating</v>
          </cell>
          <cell r="D10" t="str">
            <v>Solar Zone 5, summer-peaking utility distribution system or sub-system</v>
          </cell>
          <cell r="E10">
            <v>3850</v>
          </cell>
          <cell r="F10">
            <v>0</v>
          </cell>
          <cell r="G10">
            <v>602.8137817382812</v>
          </cell>
          <cell r="H10">
            <v>20</v>
          </cell>
          <cell r="I10" t="str">
            <v>Deemed</v>
          </cell>
          <cell r="J10">
            <v>2400</v>
          </cell>
          <cell r="K10">
            <v>2583</v>
          </cell>
          <cell r="L10">
            <v>0.4099999964237213</v>
          </cell>
          <cell r="M10">
            <v>0.04954665350898609</v>
          </cell>
          <cell r="N10">
            <v>1.4905152231978116</v>
          </cell>
          <cell r="O10">
            <v>0</v>
          </cell>
          <cell r="P10">
            <v>0.2333773835610845</v>
          </cell>
          <cell r="Q10">
            <v>1.7238925486353078</v>
          </cell>
          <cell r="R10">
            <v>0.4902713282883995</v>
          </cell>
          <cell r="S10">
            <v>0.0007325924047425049</v>
          </cell>
          <cell r="T10">
            <v>0</v>
          </cell>
          <cell r="U10">
            <v>0.4909707004973351</v>
          </cell>
          <cell r="V10">
            <v>-1.2329218481379727</v>
          </cell>
          <cell r="W10">
            <v>0.32939663604641806</v>
          </cell>
          <cell r="X10">
            <v>2.44</v>
          </cell>
          <cell r="Y10">
            <v>0.1208454966545105</v>
          </cell>
          <cell r="Z10">
            <v>0.011912072300218677</v>
          </cell>
          <cell r="AA10">
            <v>0</v>
          </cell>
          <cell r="AB10">
            <v>0</v>
          </cell>
          <cell r="AC10">
            <v>0</v>
          </cell>
          <cell r="AD10">
            <v>0</v>
          </cell>
          <cell r="AE10">
            <v>1.7238925486353078</v>
          </cell>
          <cell r="AF10">
            <v>0.5028827591917102</v>
          </cell>
          <cell r="AG10">
            <v>-1.2210097894435976</v>
          </cell>
          <cell r="AH10">
            <v>0.29171350598335266</v>
          </cell>
          <cell r="AI10" t="str">
            <v>ID: low-interest loan program, individual income tax deduction.  MT: Property tax exemption, Universal system benefit fund.  OR: Small-scale energy loan program, residential and business energy tax credits.</v>
          </cell>
          <cell r="AK10">
            <v>135.4125659412931</v>
          </cell>
        </row>
        <row r="11">
          <cell r="A11" t="str">
            <v>Solar Residential Water Heater (37.3 sq.ft. collector area), Solar Zone 4 - Winter Peaking</v>
          </cell>
          <cell r="B11" t="str">
            <v>System must be design,installed and inspected per EWEB Solar Water Heater Program Specifications or equivalent</v>
          </cell>
          <cell r="C11" t="str">
            <v>Residential domestic water heating</v>
          </cell>
          <cell r="D11" t="str">
            <v>Solar Zone 2, winter-peaking utility distribution system or sub-system</v>
          </cell>
          <cell r="E11">
            <v>3850</v>
          </cell>
          <cell r="F11">
            <v>0</v>
          </cell>
          <cell r="G11">
            <v>602.8137817382812</v>
          </cell>
          <cell r="H11">
            <v>20</v>
          </cell>
          <cell r="I11" t="str">
            <v>Deemed</v>
          </cell>
          <cell r="J11">
            <v>2400</v>
          </cell>
          <cell r="K11">
            <v>2583</v>
          </cell>
          <cell r="L11">
            <v>0.30000001192092896</v>
          </cell>
          <cell r="M11">
            <v>0.020335381063133352</v>
          </cell>
          <cell r="N11">
            <v>1.4905152231978116</v>
          </cell>
          <cell r="O11">
            <v>0</v>
          </cell>
          <cell r="P11">
            <v>0.2333773835610845</v>
          </cell>
          <cell r="Q11">
            <v>1.7238925486353078</v>
          </cell>
          <cell r="R11">
            <v>0.4902713282883995</v>
          </cell>
          <cell r="S11">
            <v>0.00030067711895489667</v>
          </cell>
          <cell r="T11">
            <v>0</v>
          </cell>
          <cell r="U11">
            <v>0.4905583708910062</v>
          </cell>
          <cell r="V11">
            <v>-1.2333341777443017</v>
          </cell>
          <cell r="W11">
            <v>0.32912000042411005</v>
          </cell>
          <cell r="X11">
            <v>4.35</v>
          </cell>
          <cell r="Y11">
            <v>0.06778459995985031</v>
          </cell>
          <cell r="Z11">
            <v>0.006681713262270737</v>
          </cell>
          <cell r="AA11">
            <v>0</v>
          </cell>
          <cell r="AB11">
            <v>0</v>
          </cell>
          <cell r="AC11">
            <v>0</v>
          </cell>
          <cell r="AD11">
            <v>0</v>
          </cell>
          <cell r="AE11">
            <v>1.7238925486353078</v>
          </cell>
          <cell r="AF11">
            <v>0.4972400672667441</v>
          </cell>
          <cell r="AG11">
            <v>-1.2266524813685638</v>
          </cell>
          <cell r="AH11">
            <v>0.2884402871131897</v>
          </cell>
          <cell r="AI11" t="str">
            <v>ID: low-interest loan program, individual income tax deduction.  MT: Property tax exemption, Universal system benefit fund.  OR: Small-scale energy loan program, residential and business energy tax credits.</v>
          </cell>
          <cell r="AK11">
            <v>135.4125659412931</v>
          </cell>
        </row>
        <row r="12">
          <cell r="A12" t="str">
            <v>Solar Residential Water Heater (60 sq.ft. collector area), Solar Zone 5 - Summer Peaking</v>
          </cell>
          <cell r="B12" t="str">
            <v>System must be design,installed and inspected per EWEB Solar Water Heater Program Specifications or equivalent</v>
          </cell>
          <cell r="C12" t="str">
            <v>Residential domestic water heating</v>
          </cell>
          <cell r="D12" t="str">
            <v>Solar Zone 5, winter-peaking utility distribution system or sub-system</v>
          </cell>
          <cell r="E12">
            <v>5775</v>
          </cell>
          <cell r="F12">
            <v>0</v>
          </cell>
          <cell r="G12">
            <v>602.8137817382812</v>
          </cell>
          <cell r="H12">
            <v>20</v>
          </cell>
          <cell r="I12" t="str">
            <v>Deemed</v>
          </cell>
          <cell r="J12">
            <v>3200</v>
          </cell>
          <cell r="K12">
            <v>3444</v>
          </cell>
          <cell r="L12">
            <v>0.4300000071525574</v>
          </cell>
          <cell r="M12">
            <v>0.06603703020803935</v>
          </cell>
          <cell r="N12">
            <v>1.6768296260975377</v>
          </cell>
          <cell r="O12">
            <v>0</v>
          </cell>
          <cell r="P12">
            <v>0.17503303767081338</v>
          </cell>
          <cell r="Q12">
            <v>1.8518626426847415</v>
          </cell>
          <cell r="R12">
            <v>0.4855167775789385</v>
          </cell>
          <cell r="S12">
            <v>0.0007323132574765939</v>
          </cell>
          <cell r="T12">
            <v>0</v>
          </cell>
          <cell r="U12">
            <v>0.48621588327655796</v>
          </cell>
          <cell r="V12">
            <v>-1.3656467594081836</v>
          </cell>
          <cell r="W12">
            <v>0.28996141033607653</v>
          </cell>
          <cell r="X12">
            <v>2.56</v>
          </cell>
          <cell r="Y12">
            <v>0.15357448160648346</v>
          </cell>
          <cell r="Z12">
            <v>0.01135369543414498</v>
          </cell>
          <cell r="AA12">
            <v>0</v>
          </cell>
          <cell r="AB12">
            <v>0</v>
          </cell>
          <cell r="AC12">
            <v>0</v>
          </cell>
          <cell r="AD12">
            <v>0</v>
          </cell>
          <cell r="AE12">
            <v>1.8518626426847415</v>
          </cell>
          <cell r="AF12">
            <v>0.49756958149589864</v>
          </cell>
          <cell r="AG12">
            <v>-1.3542930611888429</v>
          </cell>
          <cell r="AH12">
            <v>0.2686859965324402</v>
          </cell>
          <cell r="AI12" t="str">
            <v>ID: low-interest loan program, individual income tax deduction.  MT: Property tax exemption, Universal system benefit fund.  OR: Small-scale energy loan program, residential and business energy tax credits.</v>
          </cell>
          <cell r="AK12">
            <v>145.46467648419923</v>
          </cell>
        </row>
        <row r="13">
          <cell r="A13" t="str">
            <v>Solar Residential Water Heater (per. 40 sq.ft. collector area), Solar Zone 3 - Summer Peaking</v>
          </cell>
          <cell r="B13" t="str">
            <v>System must be design,installed and inspected per EWEB Solar Water Heater Program Specifications or equivalent</v>
          </cell>
          <cell r="C13" t="str">
            <v>Residential domestic water heating</v>
          </cell>
          <cell r="D13" t="str">
            <v>Solar Zone 3, summer-peaking utility distribution system or sub-system</v>
          </cell>
          <cell r="E13">
            <v>3850</v>
          </cell>
          <cell r="F13">
            <v>0</v>
          </cell>
          <cell r="G13">
            <v>602.8137817382812</v>
          </cell>
          <cell r="H13">
            <v>20</v>
          </cell>
          <cell r="I13" t="str">
            <v>Deemed</v>
          </cell>
          <cell r="J13">
            <v>2200</v>
          </cell>
          <cell r="K13">
            <v>2367.75</v>
          </cell>
          <cell r="L13">
            <v>0.25999999046325684</v>
          </cell>
          <cell r="M13">
            <v>0.039042045752116714</v>
          </cell>
          <cell r="N13">
            <v>1.6260166071248854</v>
          </cell>
          <cell r="O13">
            <v>0</v>
          </cell>
          <cell r="P13">
            <v>0.2545935093393649</v>
          </cell>
          <cell r="Q13">
            <v>1.8806100530566994</v>
          </cell>
          <cell r="R13">
            <v>0.48551677757893863</v>
          </cell>
          <cell r="S13">
            <v>0.0006297514992698723</v>
          </cell>
          <cell r="T13">
            <v>0</v>
          </cell>
          <cell r="U13">
            <v>0.48611797231734605</v>
          </cell>
          <cell r="V13">
            <v>-1.3944920807393533</v>
          </cell>
          <cell r="W13">
            <v>0.2989624891820124</v>
          </cell>
          <cell r="X13">
            <v>1.8</v>
          </cell>
          <cell r="Y13">
            <v>0.1501617133617401</v>
          </cell>
          <cell r="Z13">
            <v>0.016147475373013673</v>
          </cell>
          <cell r="AA13">
            <v>0</v>
          </cell>
          <cell r="AB13">
            <v>0</v>
          </cell>
          <cell r="AC13">
            <v>0</v>
          </cell>
          <cell r="AD13">
            <v>0</v>
          </cell>
          <cell r="AE13">
            <v>1.8806100530566994</v>
          </cell>
          <cell r="AF13">
            <v>0.5022654476494034</v>
          </cell>
          <cell r="AG13">
            <v>-1.378344605407296</v>
          </cell>
          <cell r="AH13">
            <v>0.2670758068561554</v>
          </cell>
          <cell r="AI13" t="str">
            <v>ID: low-interest loan program, individual income tax deduction.  MT: Property tax exemption, Universal system benefit fund.  OR: Small-scale energy loan program, residential and business energy tax credits.</v>
          </cell>
          <cell r="AK13">
            <v>147.7227992086834</v>
          </cell>
        </row>
        <row r="14">
          <cell r="A14" t="str">
            <v>Solar Residential Water Heater (60 sq.ft. collector area), Solar Zone 5 - Winter Peaking</v>
          </cell>
          <cell r="B14" t="str">
            <v>System must be design,installed and inspected per EWEB Solar Water Heater Program Specifications or equivalent</v>
          </cell>
          <cell r="C14" t="str">
            <v>Residential domestic water heating</v>
          </cell>
          <cell r="D14" t="str">
            <v>Solar Zone 3, summer-peaking utility distribution system or sub-system</v>
          </cell>
          <cell r="E14">
            <v>5775</v>
          </cell>
          <cell r="F14">
            <v>0</v>
          </cell>
          <cell r="G14">
            <v>602.8137817382812</v>
          </cell>
          <cell r="H14">
            <v>20</v>
          </cell>
          <cell r="I14" t="str">
            <v>Deemed</v>
          </cell>
          <cell r="J14">
            <v>3200</v>
          </cell>
          <cell r="K14">
            <v>3444</v>
          </cell>
          <cell r="L14">
            <v>0.23999999463558197</v>
          </cell>
          <cell r="M14">
            <v>0.028166018589414032</v>
          </cell>
          <cell r="N14">
            <v>1.6768296260975377</v>
          </cell>
          <cell r="O14">
            <v>0</v>
          </cell>
          <cell r="P14">
            <v>0.17503303767081338</v>
          </cell>
          <cell r="Q14">
            <v>1.8518626426847415</v>
          </cell>
          <cell r="R14">
            <v>0.4855167775789385</v>
          </cell>
          <cell r="S14">
            <v>0.00031234519545347985</v>
          </cell>
          <cell r="T14">
            <v>0</v>
          </cell>
          <cell r="U14">
            <v>0.48581495912969996</v>
          </cell>
          <cell r="V14">
            <v>-1.3660476835550415</v>
          </cell>
          <cell r="W14">
            <v>0.28972231380496916</v>
          </cell>
          <cell r="X14">
            <v>3.35</v>
          </cell>
          <cell r="Y14">
            <v>0.11735841631889343</v>
          </cell>
          <cell r="Z14">
            <v>0.008676254790834434</v>
          </cell>
          <cell r="AA14">
            <v>0</v>
          </cell>
          <cell r="AB14">
            <v>0</v>
          </cell>
          <cell r="AC14">
            <v>0</v>
          </cell>
          <cell r="AD14">
            <v>0</v>
          </cell>
          <cell r="AE14">
            <v>1.8518626426847415</v>
          </cell>
          <cell r="AF14">
            <v>0.4944912049828506</v>
          </cell>
          <cell r="AG14">
            <v>-1.3573714377018908</v>
          </cell>
          <cell r="AH14">
            <v>0.2670236825942993</v>
          </cell>
          <cell r="AI14" t="str">
            <v>ID: low-interest loan program, individual income tax deduction.  MT: Property tax exemption, Universal system benefit fund.  OR: Small-scale energy loan program, residential and business energy tax credits.</v>
          </cell>
          <cell r="AK14">
            <v>145.46467648419923</v>
          </cell>
        </row>
        <row r="15">
          <cell r="A15" t="str">
            <v>Solar Residential Water Heater (per. 40 sq.ft. collector area), Solar Zone 3 - Winter Peaking</v>
          </cell>
          <cell r="B15" t="str">
            <v>System must be design,installed and inspected per EWEB Solar Water Heater Program Specifications or equivalent</v>
          </cell>
          <cell r="C15" t="str">
            <v>Residential domestic water heating</v>
          </cell>
          <cell r="D15" t="str">
            <v>Solar Zone 3, winter-peaking utility distribution system or sub-system</v>
          </cell>
          <cell r="E15">
            <v>3850</v>
          </cell>
          <cell r="F15">
            <v>0</v>
          </cell>
          <cell r="G15">
            <v>602.8137817382812</v>
          </cell>
          <cell r="H15">
            <v>20</v>
          </cell>
          <cell r="I15" t="str">
            <v>Deemed</v>
          </cell>
          <cell r="J15">
            <v>2200</v>
          </cell>
          <cell r="K15">
            <v>2367.75</v>
          </cell>
          <cell r="L15">
            <v>0.44999998807907104</v>
          </cell>
          <cell r="M15">
            <v>0.023943108253654324</v>
          </cell>
          <cell r="N15">
            <v>1.6260166071248854</v>
          </cell>
          <cell r="O15">
            <v>0</v>
          </cell>
          <cell r="P15">
            <v>0.2545935093393649</v>
          </cell>
          <cell r="Q15">
            <v>1.8806100530566994</v>
          </cell>
          <cell r="R15">
            <v>0.48551677757893863</v>
          </cell>
          <cell r="S15">
            <v>0.00038620436560351173</v>
          </cell>
          <cell r="T15">
            <v>0</v>
          </cell>
          <cell r="U15">
            <v>0.4858854690864126</v>
          </cell>
          <cell r="V15">
            <v>-1.3947245839702869</v>
          </cell>
          <cell r="W15">
            <v>0.2988194997254997</v>
          </cell>
          <cell r="X15">
            <v>5.08</v>
          </cell>
          <cell r="Y15">
            <v>0.0532069094479084</v>
          </cell>
          <cell r="Z15">
            <v>0.005721546858218715</v>
          </cell>
          <cell r="AA15">
            <v>0</v>
          </cell>
          <cell r="AB15">
            <v>0</v>
          </cell>
          <cell r="AC15">
            <v>0</v>
          </cell>
          <cell r="AD15">
            <v>0</v>
          </cell>
          <cell r="AE15">
            <v>1.8806100530566994</v>
          </cell>
          <cell r="AF15">
            <v>0.4916070376841147</v>
          </cell>
          <cell r="AG15">
            <v>-1.3890030153725847</v>
          </cell>
          <cell r="AH15">
            <v>0.261408269405365</v>
          </cell>
          <cell r="AI15" t="str">
            <v>ID: low-interest loan program, individual income tax deduction.  MT: Property tax exemption, Universal system benefit fund.  OR: Small-scale energy loan program, residential and business energy tax credits.</v>
          </cell>
          <cell r="AK15">
            <v>147.7227992086834</v>
          </cell>
        </row>
        <row r="16">
          <cell r="A16" t="str">
            <v>Solar Residential Water Heater (37.3 sq.ft. collector area), Solar Zone 3 - Summer Peaking</v>
          </cell>
          <cell r="B16" t="str">
            <v>System must be design,installed and inspected per EWEB Solar Water Heater Program Specifications or equivalent</v>
          </cell>
          <cell r="C16" t="str">
            <v>Residential domestic water heating</v>
          </cell>
          <cell r="D16" t="str">
            <v>Solar Zone 4, winter-peaking utility distribution system or sub-system</v>
          </cell>
          <cell r="E16">
            <v>3850</v>
          </cell>
          <cell r="F16">
            <v>0</v>
          </cell>
          <cell r="G16">
            <v>602.8137817382812</v>
          </cell>
          <cell r="H16">
            <v>20</v>
          </cell>
          <cell r="I16" t="str">
            <v>Deemed</v>
          </cell>
          <cell r="J16">
            <v>2100</v>
          </cell>
          <cell r="K16">
            <v>2260.125</v>
          </cell>
          <cell r="L16">
            <v>0.25999999046325684</v>
          </cell>
          <cell r="M16">
            <v>0.03726740730883868</v>
          </cell>
          <cell r="N16">
            <v>1.7034459693689274</v>
          </cell>
          <cell r="O16">
            <v>0</v>
          </cell>
          <cell r="P16">
            <v>0.26671700978409657</v>
          </cell>
          <cell r="Q16">
            <v>1.970162912726066</v>
          </cell>
          <cell r="R16">
            <v>0.4855167775789391</v>
          </cell>
          <cell r="S16">
            <v>0.0006297514848849935</v>
          </cell>
          <cell r="T16">
            <v>0</v>
          </cell>
          <cell r="U16">
            <v>0.4861179723173465</v>
          </cell>
          <cell r="V16">
            <v>-1.4840449404087195</v>
          </cell>
          <cell r="W16">
            <v>0.28537328512828486</v>
          </cell>
          <cell r="X16">
            <v>1.8</v>
          </cell>
          <cell r="Y16">
            <v>0.1433361917734146</v>
          </cell>
          <cell r="Z16">
            <v>0.016147474912697548</v>
          </cell>
          <cell r="AA16">
            <v>0</v>
          </cell>
          <cell r="AB16">
            <v>0</v>
          </cell>
          <cell r="AC16">
            <v>0</v>
          </cell>
          <cell r="AD16">
            <v>0</v>
          </cell>
          <cell r="AE16">
            <v>1.970162912726066</v>
          </cell>
          <cell r="AF16">
            <v>0.5022654672895581</v>
          </cell>
          <cell r="AG16">
            <v>-1.467897445436508</v>
          </cell>
          <cell r="AH16">
            <v>0.25493600964546204</v>
          </cell>
          <cell r="AI16" t="str">
            <v>ID: low-interest loan program, individual income tax deduction.  MT: Property tax exemption, Universal system benefit fund.  OR: Small-scale energy loan program, residential and business energy tax credits.</v>
          </cell>
          <cell r="AK16">
            <v>154.75721821862072</v>
          </cell>
        </row>
        <row r="17">
          <cell r="A17" t="str">
            <v>Solar Residential Water Heater (60 sq.ft. collector area), Solar Zone 4 - Summer Peaking</v>
          </cell>
          <cell r="B17" t="str">
            <v>System must be design,installed and inspected per EWEB Solar Water Heater Program Specifications or equivalent</v>
          </cell>
          <cell r="C17" t="str">
            <v>Residential domestic water heating</v>
          </cell>
          <cell r="D17" t="str">
            <v>Solar Zone 5, summer-peaking utility distribution system or sub-system</v>
          </cell>
          <cell r="E17">
            <v>5775</v>
          </cell>
          <cell r="F17">
            <v>0</v>
          </cell>
          <cell r="G17">
            <v>602.8137817382812</v>
          </cell>
          <cell r="H17">
            <v>20</v>
          </cell>
          <cell r="I17" t="str">
            <v>Deemed</v>
          </cell>
          <cell r="J17">
            <v>3000</v>
          </cell>
          <cell r="K17">
            <v>3228.75</v>
          </cell>
          <cell r="L17">
            <v>0.4099999964237213</v>
          </cell>
          <cell r="M17">
            <v>0.061933316886232596</v>
          </cell>
          <cell r="N17">
            <v>1.7886182678373737</v>
          </cell>
          <cell r="O17">
            <v>0</v>
          </cell>
          <cell r="P17">
            <v>0.1867019068488676</v>
          </cell>
          <cell r="Q17">
            <v>1.9753201521970576</v>
          </cell>
          <cell r="R17">
            <v>0.49027132828840064</v>
          </cell>
          <cell r="S17">
            <v>0.000732592377051613</v>
          </cell>
          <cell r="T17">
            <v>0</v>
          </cell>
          <cell r="U17">
            <v>0.4909707004973363</v>
          </cell>
          <cell r="V17">
            <v>-1.4843494516997213</v>
          </cell>
          <cell r="W17">
            <v>0.27449719670534906</v>
          </cell>
          <cell r="X17">
            <v>2.44</v>
          </cell>
          <cell r="Y17">
            <v>0.15105687081813812</v>
          </cell>
          <cell r="Z17">
            <v>0.01191207170947965</v>
          </cell>
          <cell r="AA17">
            <v>0</v>
          </cell>
          <cell r="AB17">
            <v>0</v>
          </cell>
          <cell r="AC17">
            <v>0</v>
          </cell>
          <cell r="AD17">
            <v>0</v>
          </cell>
          <cell r="AE17">
            <v>1.9753201521970576</v>
          </cell>
          <cell r="AF17">
            <v>0.5028827686435347</v>
          </cell>
          <cell r="AG17">
            <v>-1.472437383553523</v>
          </cell>
          <cell r="AH17">
            <v>0.2545829117298126</v>
          </cell>
          <cell r="AI17" t="str">
            <v>ID: low-interest loan program, individual income tax deduction.  MT: Property tax exemption, Universal system benefit fund.  OR: Small-scale energy loan program, residential and business energy tax credits.</v>
          </cell>
          <cell r="AK17">
            <v>155.16232158314583</v>
          </cell>
        </row>
        <row r="18">
          <cell r="A18" t="str">
            <v>Solar Residential Water Heater (60 sq.ft. collector area), Solar Zone 4 - Winter Peaking</v>
          </cell>
          <cell r="B18" t="str">
            <v>System must be design,installed and inspected per EWEB Solar Water Heater Program Specifications or equivalent</v>
          </cell>
          <cell r="C18" t="str">
            <v>Residential domestic water heating</v>
          </cell>
          <cell r="D18" t="str">
            <v>Solar Zone 2, winter-peaking utility distribution system or sub-system</v>
          </cell>
          <cell r="E18">
            <v>5775</v>
          </cell>
          <cell r="F18">
            <v>0</v>
          </cell>
          <cell r="G18">
            <v>602.8137817382812</v>
          </cell>
          <cell r="H18">
            <v>20</v>
          </cell>
          <cell r="I18" t="str">
            <v>Deemed</v>
          </cell>
          <cell r="J18">
            <v>3000</v>
          </cell>
          <cell r="K18">
            <v>3228.75</v>
          </cell>
          <cell r="L18">
            <v>0.30000001192092896</v>
          </cell>
          <cell r="M18">
            <v>0.02541922632891669</v>
          </cell>
          <cell r="N18">
            <v>1.7886182678373737</v>
          </cell>
          <cell r="O18">
            <v>0</v>
          </cell>
          <cell r="P18">
            <v>0.1867019068488676</v>
          </cell>
          <cell r="Q18">
            <v>1.9753201521970576</v>
          </cell>
          <cell r="R18">
            <v>0.49027132828840064</v>
          </cell>
          <cell r="S18">
            <v>0.0003006771374154912</v>
          </cell>
          <cell r="T18">
            <v>0</v>
          </cell>
          <cell r="U18">
            <v>0.49055837089100734</v>
          </cell>
          <cell r="V18">
            <v>-1.4847617813060503</v>
          </cell>
          <cell r="W18">
            <v>0.27426666702009234</v>
          </cell>
          <cell r="X18">
            <v>4.35</v>
          </cell>
          <cell r="Y18">
            <v>0.08473075181245804</v>
          </cell>
          <cell r="Z18">
            <v>0.006681713853009763</v>
          </cell>
          <cell r="AA18">
            <v>0</v>
          </cell>
          <cell r="AB18">
            <v>0</v>
          </cell>
          <cell r="AC18">
            <v>0</v>
          </cell>
          <cell r="AD18">
            <v>0</v>
          </cell>
          <cell r="AE18">
            <v>1.9753201521970576</v>
          </cell>
          <cell r="AF18">
            <v>0.4972400672667441</v>
          </cell>
          <cell r="AG18">
            <v>-1.4780800849303135</v>
          </cell>
          <cell r="AH18">
            <v>0.25172632932662964</v>
          </cell>
          <cell r="AI18" t="str">
            <v>ID: low-interest loan program, individual income tax deduction.  MT: Property tax exemption, Universal system benefit fund.  OR: Small-scale energy loan program, residential and business energy tax credits.</v>
          </cell>
          <cell r="AK18">
            <v>155.16232158314583</v>
          </cell>
        </row>
        <row r="19">
          <cell r="A19" t="str">
            <v>Solar Residential Water Heater (37.3 sq.ft. collector area), Solar Zone 3 - Winter Peaking</v>
          </cell>
          <cell r="B19" t="str">
            <v>System must be design,installed and inspected per EWEB Solar Water Heater Program Specifications or equivalent</v>
          </cell>
          <cell r="C19" t="str">
            <v>Residential domestic water heating</v>
          </cell>
          <cell r="D19" t="str">
            <v>Solar Zone 2, summer-peaking utility distribution system or sub-system</v>
          </cell>
          <cell r="E19">
            <v>3850</v>
          </cell>
          <cell r="F19">
            <v>0</v>
          </cell>
          <cell r="G19">
            <v>602.8137817382812</v>
          </cell>
          <cell r="H19">
            <v>20</v>
          </cell>
          <cell r="I19" t="str">
            <v>Deemed</v>
          </cell>
          <cell r="J19">
            <v>2100</v>
          </cell>
          <cell r="K19">
            <v>2260.125</v>
          </cell>
          <cell r="L19">
            <v>0.44999998807907104</v>
          </cell>
          <cell r="M19">
            <v>0.02285478515121549</v>
          </cell>
          <cell r="N19">
            <v>1.7034459693689274</v>
          </cell>
          <cell r="O19">
            <v>0</v>
          </cell>
          <cell r="P19">
            <v>0.26671700978409657</v>
          </cell>
          <cell r="Q19">
            <v>1.970162912726066</v>
          </cell>
          <cell r="R19">
            <v>0.4855167775789391</v>
          </cell>
          <cell r="S19">
            <v>0.0003862043680009915</v>
          </cell>
          <cell r="T19">
            <v>0</v>
          </cell>
          <cell r="U19">
            <v>0.485885469086413</v>
          </cell>
          <cell r="V19">
            <v>-1.484277443639653</v>
          </cell>
          <cell r="W19">
            <v>0.28523679519252265</v>
          </cell>
          <cell r="X19">
            <v>5.08</v>
          </cell>
          <cell r="Y19">
            <v>0.05078841373324394</v>
          </cell>
          <cell r="Z19">
            <v>0.005721546302003398</v>
          </cell>
          <cell r="AA19">
            <v>0</v>
          </cell>
          <cell r="AB19">
            <v>0</v>
          </cell>
          <cell r="AC19">
            <v>0</v>
          </cell>
          <cell r="AD19">
            <v>0</v>
          </cell>
          <cell r="AE19">
            <v>1.970162912726066</v>
          </cell>
          <cell r="AF19">
            <v>0.49160699594878604</v>
          </cell>
          <cell r="AG19">
            <v>-1.47855591677728</v>
          </cell>
          <cell r="AH19">
            <v>0.24952606856822968</v>
          </cell>
          <cell r="AI19" t="str">
            <v>ID: low-interest loan program, individual income tax deduction.  MT: Property tax exemption, Universal system benefit fund.  OR: Small-scale energy loan program, residential and business energy tax credits.</v>
          </cell>
          <cell r="AK19">
            <v>154.75721821862072</v>
          </cell>
        </row>
        <row r="20">
          <cell r="A20" t="str">
            <v>Solar Residential Water Heater (74.6 sq.ft. collector area), Solar Zone 5 - Summer Peaking</v>
          </cell>
          <cell r="B20" t="str">
            <v>System must be design,installed and inspected per EWEB Solar Water Heater Program Specifications or equivalent</v>
          </cell>
          <cell r="C20" t="str">
            <v>Residential domestic water heating</v>
          </cell>
          <cell r="D20" t="str">
            <v>Solar Zone 5, winter-peaking utility distribution system or sub-system</v>
          </cell>
          <cell r="E20">
            <v>7180.25</v>
          </cell>
          <cell r="F20">
            <v>0</v>
          </cell>
          <cell r="G20">
            <v>602.8137817382812</v>
          </cell>
          <cell r="H20">
            <v>20</v>
          </cell>
          <cell r="I20" t="str">
            <v>Deemed</v>
          </cell>
          <cell r="J20">
            <v>3400</v>
          </cell>
          <cell r="K20">
            <v>3659.25</v>
          </cell>
          <cell r="L20">
            <v>0.4300000071525574</v>
          </cell>
          <cell r="M20">
            <v>0.07016434459604182</v>
          </cell>
          <cell r="N20">
            <v>1.9622194526568835</v>
          </cell>
          <cell r="O20">
            <v>0</v>
          </cell>
          <cell r="P20">
            <v>0.16473697663135375</v>
          </cell>
          <cell r="Q20">
            <v>2.126956460938034</v>
          </cell>
          <cell r="R20">
            <v>0.4855167775789378</v>
          </cell>
          <cell r="S20">
            <v>0.0007323131963937442</v>
          </cell>
          <cell r="T20">
            <v>0</v>
          </cell>
          <cell r="U20">
            <v>0.48621588327655724</v>
          </cell>
          <cell r="V20">
            <v>-1.6407405776614765</v>
          </cell>
          <cell r="W20">
            <v>0.2477887387255342</v>
          </cell>
          <cell r="X20">
            <v>2.56</v>
          </cell>
          <cell r="Y20">
            <v>0.1631728857755661</v>
          </cell>
          <cell r="Z20">
            <v>0.011353694131044185</v>
          </cell>
          <cell r="AA20">
            <v>0</v>
          </cell>
          <cell r="AB20">
            <v>0</v>
          </cell>
          <cell r="AC20">
            <v>0</v>
          </cell>
          <cell r="AD20">
            <v>0</v>
          </cell>
          <cell r="AE20">
            <v>2.126956460938034</v>
          </cell>
          <cell r="AF20">
            <v>0.49756956898613103</v>
          </cell>
          <cell r="AG20">
            <v>-1.6293868919519028</v>
          </cell>
          <cell r="AH20">
            <v>0.23393499851226807</v>
          </cell>
          <cell r="AI20" t="str">
            <v>ID: low-interest loan program, individual income tax deduction.  MT: Property tax exemption, Universal system benefit fund.  OR: Small-scale energy loan program, residential and business energy tax credits.</v>
          </cell>
          <cell r="AK20">
            <v>167.07342451188282</v>
          </cell>
        </row>
        <row r="21">
          <cell r="A21" t="str">
            <v>Solar Residential Water Heater (74.6 sq.ft. collector area), Solar Zone 5 - Winter Peaking</v>
          </cell>
          <cell r="B21" t="str">
            <v>System must be design,installed and inspected per EWEB Solar Water Heater Program Specifications or equivalent</v>
          </cell>
          <cell r="C21" t="str">
            <v>Residential domestic water heating</v>
          </cell>
          <cell r="D21" t="str">
            <v>Solar Zone 3, summer-peaking utility distribution system or sub-system</v>
          </cell>
          <cell r="E21">
            <v>7180.25</v>
          </cell>
          <cell r="F21">
            <v>0</v>
          </cell>
          <cell r="G21">
            <v>602.8137817382812</v>
          </cell>
          <cell r="H21">
            <v>20</v>
          </cell>
          <cell r="I21" t="str">
            <v>Deemed</v>
          </cell>
          <cell r="J21">
            <v>3400</v>
          </cell>
          <cell r="K21">
            <v>3659.25</v>
          </cell>
          <cell r="L21">
            <v>0.23999999463558197</v>
          </cell>
          <cell r="M21">
            <v>0.02992639475125241</v>
          </cell>
          <cell r="N21">
            <v>1.9622194526568835</v>
          </cell>
          <cell r="O21">
            <v>0</v>
          </cell>
          <cell r="P21">
            <v>0.16473697663135375</v>
          </cell>
          <cell r="Q21">
            <v>2.126956460938034</v>
          </cell>
          <cell r="R21">
            <v>0.4855167775789378</v>
          </cell>
          <cell r="S21">
            <v>0.00031234518120081494</v>
          </cell>
          <cell r="T21">
            <v>0</v>
          </cell>
          <cell r="U21">
            <v>0.4858149591296993</v>
          </cell>
          <cell r="V21">
            <v>-1.6411415018083346</v>
          </cell>
          <cell r="W21">
            <v>0.24758441695799943</v>
          </cell>
          <cell r="X21">
            <v>3.35</v>
          </cell>
          <cell r="Y21">
            <v>0.12469331175088882</v>
          </cell>
          <cell r="Z21">
            <v>0.008676256191667788</v>
          </cell>
          <cell r="AA21">
            <v>0</v>
          </cell>
          <cell r="AB21">
            <v>0</v>
          </cell>
          <cell r="AC21">
            <v>0</v>
          </cell>
          <cell r="AD21">
            <v>0</v>
          </cell>
          <cell r="AE21">
            <v>2.126956460938034</v>
          </cell>
          <cell r="AF21">
            <v>0.4944911987279668</v>
          </cell>
          <cell r="AG21">
            <v>-1.632465262210067</v>
          </cell>
          <cell r="AH21">
            <v>0.23248769342899323</v>
          </cell>
          <cell r="AI21" t="str">
            <v>ID: low-interest loan program, individual income tax deduction.  MT: Property tax exemption, Universal system benefit fund.  OR: Small-scale energy loan program, residential and business energy tax credits.</v>
          </cell>
          <cell r="AK21">
            <v>167.07342451188282</v>
          </cell>
        </row>
        <row r="22">
          <cell r="A22" t="str">
            <v>Solar Residential Water Heater (per. 40 sq.ft. collector area), Solar Zone 2 - Summer Peaking</v>
          </cell>
          <cell r="B22" t="str">
            <v>System must be design,installed and inspected per EWEB Solar Water Heater Program Specifications or equivalent</v>
          </cell>
          <cell r="C22" t="str">
            <v>Residential domestic water heating</v>
          </cell>
          <cell r="D22" t="str">
            <v>Solar Zone 2, summer-peaking utility distribution system or sub-system</v>
          </cell>
          <cell r="E22">
            <v>3850</v>
          </cell>
          <cell r="F22">
            <v>0</v>
          </cell>
          <cell r="G22">
            <v>602.8137817382812</v>
          </cell>
          <cell r="H22">
            <v>20</v>
          </cell>
          <cell r="I22" t="str">
            <v>Deemed</v>
          </cell>
          <cell r="J22">
            <v>1900</v>
          </cell>
          <cell r="K22">
            <v>2044.875</v>
          </cell>
          <cell r="L22">
            <v>0.36000001430511475</v>
          </cell>
          <cell r="M22">
            <v>0.032698817993540304</v>
          </cell>
          <cell r="N22">
            <v>1.882756071407762</v>
          </cell>
          <cell r="O22">
            <v>0</v>
          </cell>
          <cell r="P22">
            <v>0.294792484498212</v>
          </cell>
          <cell r="Q22">
            <v>2.1775484824867046</v>
          </cell>
          <cell r="R22">
            <v>0.4855167775789385</v>
          </cell>
          <cell r="S22">
            <v>0.0006107138759590418</v>
          </cell>
          <cell r="T22">
            <v>0</v>
          </cell>
          <cell r="U22">
            <v>0.4860997979624432</v>
          </cell>
          <cell r="V22">
            <v>-1.6914486845242616</v>
          </cell>
          <cell r="W22">
            <v>0.25818522396211413</v>
          </cell>
          <cell r="X22">
            <v>2.57</v>
          </cell>
          <cell r="Y22">
            <v>0.09083004295825958</v>
          </cell>
          <cell r="Z22">
            <v>0.011309515228262157</v>
          </cell>
          <cell r="AA22">
            <v>0</v>
          </cell>
          <cell r="AB22">
            <v>0</v>
          </cell>
          <cell r="AC22">
            <v>0</v>
          </cell>
          <cell r="AD22">
            <v>0</v>
          </cell>
          <cell r="AE22">
            <v>2.1775484824867046</v>
          </cell>
          <cell r="AF22">
            <v>0.4974093245690446</v>
          </cell>
          <cell r="AG22">
            <v>-1.68013915791766</v>
          </cell>
          <cell r="AH22">
            <v>0.22842629253864288</v>
          </cell>
          <cell r="AI22" t="str">
            <v>ID: low-interest loan program, individual income tax deduction.  MT: Property tax exemption, Universal system benefit fund.  OR: Small-scale energy loan program, residential and business energy tax credits.</v>
          </cell>
          <cell r="AK22">
            <v>171.04745171531764</v>
          </cell>
        </row>
        <row r="23">
          <cell r="A23" t="str">
            <v>Solar Residential Water Heater (37.3 sq.ft. collector area), Solar Zone 2 - Summer Peaking</v>
          </cell>
          <cell r="B23" t="str">
            <v>System must be design,installed and inspected per EWEB Solar Water Heater Program Specifications or equivalent</v>
          </cell>
          <cell r="C23" t="str">
            <v>Residential domestic water heating</v>
          </cell>
          <cell r="D23" t="str">
            <v>Solar Zone 4, summer-peaking utility distribution system or sub-system</v>
          </cell>
          <cell r="E23">
            <v>3850</v>
          </cell>
          <cell r="F23">
            <v>0</v>
          </cell>
          <cell r="G23">
            <v>602.8137817382812</v>
          </cell>
          <cell r="H23">
            <v>20</v>
          </cell>
          <cell r="I23" t="str">
            <v>Deemed</v>
          </cell>
          <cell r="J23">
            <v>1900</v>
          </cell>
          <cell r="K23">
            <v>2044.875</v>
          </cell>
          <cell r="L23">
            <v>0.36000001430511475</v>
          </cell>
          <cell r="M23">
            <v>0.032698817993540304</v>
          </cell>
          <cell r="N23">
            <v>1.882756071407762</v>
          </cell>
          <cell r="O23">
            <v>0</v>
          </cell>
          <cell r="P23">
            <v>0.294792484498212</v>
          </cell>
          <cell r="Q23">
            <v>2.1775484824867046</v>
          </cell>
          <cell r="R23">
            <v>0.4855167775789385</v>
          </cell>
          <cell r="S23">
            <v>0.0006107138759590418</v>
          </cell>
          <cell r="T23">
            <v>0</v>
          </cell>
          <cell r="U23">
            <v>0.4860997979624432</v>
          </cell>
          <cell r="V23">
            <v>-1.6914486845242616</v>
          </cell>
          <cell r="W23">
            <v>0.25818522396211413</v>
          </cell>
          <cell r="X23">
            <v>2.57</v>
          </cell>
          <cell r="Y23">
            <v>0.09083004295825958</v>
          </cell>
          <cell r="Z23">
            <v>0.011309515228262157</v>
          </cell>
          <cell r="AA23">
            <v>0</v>
          </cell>
          <cell r="AB23">
            <v>0</v>
          </cell>
          <cell r="AC23">
            <v>0</v>
          </cell>
          <cell r="AD23">
            <v>0</v>
          </cell>
          <cell r="AE23">
            <v>2.1775484824867046</v>
          </cell>
          <cell r="AF23">
            <v>0.4974093245690446</v>
          </cell>
          <cell r="AG23">
            <v>-1.68013915791766</v>
          </cell>
          <cell r="AH23">
            <v>0.22842629253864288</v>
          </cell>
          <cell r="AI23" t="str">
            <v>ID: low-interest loan program, individual income tax deduction.  MT: Property tax exemption, Universal system benefit fund.  OR: Small-scale energy loan program, residential and business energy tax credits.</v>
          </cell>
          <cell r="AK23">
            <v>171.04745171531764</v>
          </cell>
        </row>
        <row r="24">
          <cell r="A24" t="str">
            <v>Solar Residential Water Heater (per. 40 sq.ft. collector area), Solar Zone 2 - Winter Peaking</v>
          </cell>
          <cell r="B24" t="str">
            <v>System must be design,installed and inspected per EWEB Solar Water Heater Program Specifications or equivalent</v>
          </cell>
          <cell r="C24" t="str">
            <v>Residential domestic water heating</v>
          </cell>
          <cell r="D24" t="str">
            <v>Solar Zone 2, winter-peaking utility distribution system or sub-system</v>
          </cell>
          <cell r="E24">
            <v>3850</v>
          </cell>
          <cell r="F24">
            <v>0</v>
          </cell>
          <cell r="G24">
            <v>602.8137817382812</v>
          </cell>
          <cell r="H24">
            <v>20</v>
          </cell>
          <cell r="I24" t="str">
            <v>Deemed</v>
          </cell>
          <cell r="J24">
            <v>1900</v>
          </cell>
          <cell r="K24">
            <v>2044.875</v>
          </cell>
          <cell r="L24">
            <v>0.5699999928474426</v>
          </cell>
          <cell r="M24">
            <v>0.015765039486002646</v>
          </cell>
          <cell r="N24">
            <v>1.882756071407762</v>
          </cell>
          <cell r="O24">
            <v>0</v>
          </cell>
          <cell r="P24">
            <v>0.294792484498212</v>
          </cell>
          <cell r="Q24">
            <v>2.1775484824867046</v>
          </cell>
          <cell r="R24">
            <v>0.4855167775789385</v>
          </cell>
          <cell r="S24">
            <v>0.0002944427041117257</v>
          </cell>
          <cell r="T24">
            <v>0</v>
          </cell>
          <cell r="U24">
            <v>0.48579786845411665</v>
          </cell>
          <cell r="V24">
            <v>-1.691750614032588</v>
          </cell>
          <cell r="W24">
            <v>0.2580248582552062</v>
          </cell>
          <cell r="X24">
            <v>8.44</v>
          </cell>
          <cell r="Y24">
            <v>0.027657965198159218</v>
          </cell>
          <cell r="Z24">
            <v>0.0034437740961827203</v>
          </cell>
          <cell r="AA24">
            <v>0</v>
          </cell>
          <cell r="AB24">
            <v>0</v>
          </cell>
          <cell r="AC24">
            <v>0</v>
          </cell>
          <cell r="AD24">
            <v>0</v>
          </cell>
          <cell r="AE24">
            <v>2.1775484824867046</v>
          </cell>
          <cell r="AF24">
            <v>0.4892416349562932</v>
          </cell>
          <cell r="AG24">
            <v>-1.6883068475304115</v>
          </cell>
          <cell r="AH24">
            <v>0.22467543184757233</v>
          </cell>
          <cell r="AI24" t="str">
            <v>ID: low-interest loan program, individual income tax deduction.  MT: Property tax exemption, Universal system benefit fund.  OR: Small-scale energy loan program, residential and business energy tax credits.</v>
          </cell>
          <cell r="AK24">
            <v>171.04745171531764</v>
          </cell>
        </row>
        <row r="25">
          <cell r="A25" t="str">
            <v>Solar Residential Water Heater (37.3 sq.ft. collector area), Solar Zone 2 - Winter Peaking</v>
          </cell>
          <cell r="B25" t="str">
            <v>System must be design,installed and inspected per EWEB Solar Water Heater Program Specifications or equivalent</v>
          </cell>
          <cell r="C25" t="str">
            <v>Residential domestic water heating</v>
          </cell>
          <cell r="D25" t="str">
            <v>Solar Zone 1, winter-peaking utility distribution system or sub-system</v>
          </cell>
          <cell r="E25">
            <v>3850</v>
          </cell>
          <cell r="F25">
            <v>0</v>
          </cell>
          <cell r="G25">
            <v>602.8137817382812</v>
          </cell>
          <cell r="H25">
            <v>20</v>
          </cell>
          <cell r="I25" t="str">
            <v>Deemed</v>
          </cell>
          <cell r="J25">
            <v>1900</v>
          </cell>
          <cell r="K25">
            <v>2044.875</v>
          </cell>
          <cell r="L25">
            <v>0.5699999928474426</v>
          </cell>
          <cell r="M25">
            <v>0.015765039486002646</v>
          </cell>
          <cell r="N25">
            <v>1.882756071407762</v>
          </cell>
          <cell r="O25">
            <v>0</v>
          </cell>
          <cell r="P25">
            <v>0.294792484498212</v>
          </cell>
          <cell r="Q25">
            <v>2.1775484824867046</v>
          </cell>
          <cell r="R25">
            <v>0.4855167775789385</v>
          </cell>
          <cell r="S25">
            <v>0.0002944427041117257</v>
          </cell>
          <cell r="T25">
            <v>0</v>
          </cell>
          <cell r="U25">
            <v>0.48579786845411665</v>
          </cell>
          <cell r="V25">
            <v>-1.691750614032588</v>
          </cell>
          <cell r="W25">
            <v>0.2580248582552062</v>
          </cell>
          <cell r="X25">
            <v>8.44</v>
          </cell>
          <cell r="Y25">
            <v>0.027657965198159218</v>
          </cell>
          <cell r="Z25">
            <v>0.0034437740961827203</v>
          </cell>
          <cell r="AA25">
            <v>0</v>
          </cell>
          <cell r="AB25">
            <v>0</v>
          </cell>
          <cell r="AC25">
            <v>0</v>
          </cell>
          <cell r="AD25">
            <v>0</v>
          </cell>
          <cell r="AE25">
            <v>2.1775484824867046</v>
          </cell>
          <cell r="AF25">
            <v>0.4892416349562932</v>
          </cell>
          <cell r="AG25">
            <v>-1.6883068475304115</v>
          </cell>
          <cell r="AH25">
            <v>0.22467543184757233</v>
          </cell>
          <cell r="AI25" t="str">
            <v>ID: low-interest loan program, individual income tax deduction.  MT: Property tax exemption, Universal system benefit fund.  OR: Small-scale energy loan program, residential and business energy tax credits.</v>
          </cell>
          <cell r="AK25">
            <v>171.04745171531764</v>
          </cell>
        </row>
        <row r="26">
          <cell r="A26" t="str">
            <v>Solar Residential Water Heater (74.6 sq.ft. collector area), Solar Zone 4 - Summer Peaking</v>
          </cell>
          <cell r="B26" t="str">
            <v>System must be design,installed and inspected per EWEB Solar Water Heater Program Specifications or equivalent</v>
          </cell>
          <cell r="C26" t="str">
            <v>Residential domestic water heating</v>
          </cell>
          <cell r="D26" t="str">
            <v>Solar Zone 5, summer-peaking utility distribution system or sub-system</v>
          </cell>
          <cell r="E26">
            <v>7180.25</v>
          </cell>
          <cell r="F26">
            <v>0</v>
          </cell>
          <cell r="G26">
            <v>602.8137817382812</v>
          </cell>
          <cell r="H26">
            <v>20</v>
          </cell>
          <cell r="I26" t="str">
            <v>Deemed</v>
          </cell>
          <cell r="J26">
            <v>3200</v>
          </cell>
          <cell r="K26">
            <v>3444</v>
          </cell>
          <cell r="L26">
            <v>0.4099999964237213</v>
          </cell>
          <cell r="M26">
            <v>0.06606220467864811</v>
          </cell>
          <cell r="N26">
            <v>2.084858168447939</v>
          </cell>
          <cell r="O26">
            <v>0</v>
          </cell>
          <cell r="P26">
            <v>0.17503303767081338</v>
          </cell>
          <cell r="Q26">
            <v>2.259891239746661</v>
          </cell>
          <cell r="R26">
            <v>0.4902713282883995</v>
          </cell>
          <cell r="S26">
            <v>0.0007325923816667617</v>
          </cell>
          <cell r="T26">
            <v>0</v>
          </cell>
          <cell r="U26">
            <v>0.4909707004973351</v>
          </cell>
          <cell r="V26">
            <v>-1.7689205392493257</v>
          </cell>
          <cell r="W26">
            <v>0.23549357358099593</v>
          </cell>
          <cell r="X26">
            <v>2.44</v>
          </cell>
          <cell r="Y26">
            <v>0.16112732887268066</v>
          </cell>
          <cell r="Z26">
            <v>0.011912070084947327</v>
          </cell>
          <cell r="AA26">
            <v>0</v>
          </cell>
          <cell r="AB26">
            <v>0</v>
          </cell>
          <cell r="AC26">
            <v>0</v>
          </cell>
          <cell r="AD26">
            <v>0</v>
          </cell>
          <cell r="AE26">
            <v>2.259891239746661</v>
          </cell>
          <cell r="AF26">
            <v>0.5028827591917102</v>
          </cell>
          <cell r="AG26">
            <v>-1.7570084805549506</v>
          </cell>
          <cell r="AH26">
            <v>0.2225252091884613</v>
          </cell>
          <cell r="AI26" t="str">
            <v>ID: low-interest loan program, individual income tax deduction.  MT: Property tax exemption, Universal system benefit fund.  OR: Small-scale energy loan program, residential and business energy tax credits.</v>
          </cell>
          <cell r="AK26">
            <v>177.5155135438755</v>
          </cell>
        </row>
        <row r="27">
          <cell r="A27" t="str">
            <v>Solar Residential Water Heater (60 sq.ft. collector area), Solar Zone 3 - Summer Peaking</v>
          </cell>
          <cell r="B27" t="str">
            <v>System must be design,installed and inspected per EWEB Solar Water Heater Program Specifications or equivalent</v>
          </cell>
          <cell r="C27" t="str">
            <v>Residential domestic water heating</v>
          </cell>
          <cell r="D27" t="str">
            <v>Solar Zone 4, winter-peaking utility distribution system or sub-system</v>
          </cell>
          <cell r="E27">
            <v>5775</v>
          </cell>
          <cell r="F27">
            <v>0</v>
          </cell>
          <cell r="G27">
            <v>602.8137817382812</v>
          </cell>
          <cell r="H27">
            <v>20</v>
          </cell>
          <cell r="I27" t="str">
            <v>Deemed</v>
          </cell>
          <cell r="J27">
            <v>2600</v>
          </cell>
          <cell r="K27">
            <v>2798.25</v>
          </cell>
          <cell r="L27">
            <v>0.25999999046325684</v>
          </cell>
          <cell r="M27">
            <v>0.04614059952522884</v>
          </cell>
          <cell r="N27">
            <v>2.0637903090431235</v>
          </cell>
          <cell r="O27">
            <v>0</v>
          </cell>
          <cell r="P27">
            <v>0.21542527713330875</v>
          </cell>
          <cell r="Q27">
            <v>2.279215560227374</v>
          </cell>
          <cell r="R27">
            <v>0.4855167775789374</v>
          </cell>
          <cell r="S27">
            <v>0.0006297515031427243</v>
          </cell>
          <cell r="T27">
            <v>0</v>
          </cell>
          <cell r="U27">
            <v>0.4861179723173448</v>
          </cell>
          <cell r="V27">
            <v>-1.7930975879100293</v>
          </cell>
          <cell r="W27">
            <v>0.2355462035979486</v>
          </cell>
          <cell r="X27">
            <v>1.8</v>
          </cell>
          <cell r="Y27">
            <v>0.1774638444185257</v>
          </cell>
          <cell r="Z27">
            <v>0.01614747277045712</v>
          </cell>
          <cell r="AA27">
            <v>0</v>
          </cell>
          <cell r="AB27">
            <v>0</v>
          </cell>
          <cell r="AC27">
            <v>0</v>
          </cell>
          <cell r="AD27">
            <v>0</v>
          </cell>
          <cell r="AE27">
            <v>2.279215560227374</v>
          </cell>
          <cell r="AF27">
            <v>0.5022654278204012</v>
          </cell>
          <cell r="AG27">
            <v>-1.7769501324069727</v>
          </cell>
          <cell r="AH27">
            <v>0.2203676700592041</v>
          </cell>
          <cell r="AI27" t="str">
            <v>ID: low-interest loan program, individual income tax deduction.  MT: Property tax exemption, Universal system benefit fund.  OR: Small-scale energy loan program, residential and business energy tax credits.</v>
          </cell>
          <cell r="AK27">
            <v>179.0334479805529</v>
          </cell>
        </row>
        <row r="28">
          <cell r="A28" t="str">
            <v>Solar Residential Water Heater (74.6 sq.ft. collector area), Solar Zone 4 - Winter Peaking</v>
          </cell>
          <cell r="B28" t="str">
            <v>System must be design,installed and inspected per EWEB Solar Water Heater Program Specifications or equivalent</v>
          </cell>
          <cell r="C28" t="str">
            <v>Residential domestic water heating</v>
          </cell>
          <cell r="D28" t="str">
            <v>Solar Zone 2, winter-peaking utility distribution system or sub-system</v>
          </cell>
          <cell r="E28">
            <v>7180.25</v>
          </cell>
          <cell r="F28">
            <v>0</v>
          </cell>
          <cell r="G28">
            <v>602.8137817382812</v>
          </cell>
          <cell r="H28">
            <v>20</v>
          </cell>
          <cell r="I28" t="str">
            <v>Deemed</v>
          </cell>
          <cell r="J28">
            <v>3200</v>
          </cell>
          <cell r="K28">
            <v>3444</v>
          </cell>
          <cell r="L28">
            <v>0.30000001192092896</v>
          </cell>
          <cell r="M28">
            <v>0.027113841417511133</v>
          </cell>
          <cell r="N28">
            <v>2.084858168447939</v>
          </cell>
          <cell r="O28">
            <v>0</v>
          </cell>
          <cell r="P28">
            <v>0.17503303767081338</v>
          </cell>
          <cell r="Q28">
            <v>2.259891239746661</v>
          </cell>
          <cell r="R28">
            <v>0.4902713282883995</v>
          </cell>
          <cell r="S28">
            <v>0.00030067711895489667</v>
          </cell>
          <cell r="T28">
            <v>0</v>
          </cell>
          <cell r="U28">
            <v>0.4905583708910062</v>
          </cell>
          <cell r="V28">
            <v>-1.7693328688556547</v>
          </cell>
          <cell r="W28">
            <v>0.23529580012447546</v>
          </cell>
          <cell r="X28">
            <v>4.35</v>
          </cell>
          <cell r="Y28">
            <v>0.09037946909666061</v>
          </cell>
          <cell r="Z28">
            <v>0.006681713077664791</v>
          </cell>
          <cell r="AA28">
            <v>0</v>
          </cell>
          <cell r="AB28">
            <v>0</v>
          </cell>
          <cell r="AC28">
            <v>0</v>
          </cell>
          <cell r="AD28">
            <v>0</v>
          </cell>
          <cell r="AE28">
            <v>2.259891239746661</v>
          </cell>
          <cell r="AF28">
            <v>0.49724009089630516</v>
          </cell>
          <cell r="AG28">
            <v>-1.7626511488503556</v>
          </cell>
          <cell r="AH28">
            <v>0.2200283259153366</v>
          </cell>
          <cell r="AI28" t="str">
            <v>ID: low-interest loan program, individual income tax deduction.  MT: Property tax exemption, Universal system benefit fund.  OR: Small-scale energy loan program, residential and business energy tax credits.</v>
          </cell>
          <cell r="AK28">
            <v>177.5155135438755</v>
          </cell>
        </row>
        <row r="29">
          <cell r="A29" t="str">
            <v>Solar Residential Water Heater (per. 40 sq.ft. collector area), Solar Zone 1 - Summer Peaking</v>
          </cell>
          <cell r="B29" t="str">
            <v>System must be design,installed and inspected per EWEB Solar Water Heater Program Specifications or equivalent</v>
          </cell>
          <cell r="C29" t="str">
            <v>Residential domestic water heating</v>
          </cell>
          <cell r="D29" t="str">
            <v>Solar Zone 1, summer-peaking utility distribution system or sub-system</v>
          </cell>
          <cell r="E29">
            <v>3850</v>
          </cell>
          <cell r="F29">
            <v>0</v>
          </cell>
          <cell r="G29">
            <v>602.8137817382812</v>
          </cell>
          <cell r="H29">
            <v>20</v>
          </cell>
          <cell r="I29" t="str">
            <v>Deemed</v>
          </cell>
          <cell r="J29">
            <v>1800</v>
          </cell>
          <cell r="K29">
            <v>1937.25</v>
          </cell>
          <cell r="L29">
            <v>0.33000001311302185</v>
          </cell>
          <cell r="M29">
            <v>0.02954599141308494</v>
          </cell>
          <cell r="N29">
            <v>1.9873536309304154</v>
          </cell>
          <cell r="O29">
            <v>0</v>
          </cell>
          <cell r="P29">
            <v>0.31116984474811266</v>
          </cell>
          <cell r="Q29">
            <v>2.2985233981804103</v>
          </cell>
          <cell r="R29">
            <v>0.48577196983121074</v>
          </cell>
          <cell r="S29">
            <v>0.0005824858487875388</v>
          </cell>
          <cell r="T29">
            <v>0</v>
          </cell>
          <cell r="U29">
            <v>0.48632804224152365</v>
          </cell>
          <cell r="V29">
            <v>-1.8121953559388866</v>
          </cell>
          <cell r="W29">
            <v>0.2447113763109389</v>
          </cell>
          <cell r="X29">
            <v>2.47</v>
          </cell>
          <cell r="Y29">
            <v>0.08953330665826797</v>
          </cell>
          <cell r="Z29">
            <v>0.011767389482337439</v>
          </cell>
          <cell r="AA29">
            <v>0</v>
          </cell>
          <cell r="AB29">
            <v>0</v>
          </cell>
          <cell r="AC29">
            <v>0</v>
          </cell>
          <cell r="AD29">
            <v>0</v>
          </cell>
          <cell r="AE29">
            <v>2.2985233981804103</v>
          </cell>
          <cell r="AF29">
            <v>0.4980954258714834</v>
          </cell>
          <cell r="AG29">
            <v>-1.800427972308927</v>
          </cell>
          <cell r="AH29">
            <v>0.21670235693454742</v>
          </cell>
          <cell r="AI29" t="str">
            <v>ID: low-interest loan program, individual income tax deduction.  MT: Property tax exemption, Universal system benefit fund.  OR: Small-scale energy loan program, residential and business energy tax credits.</v>
          </cell>
          <cell r="AK29">
            <v>180.55008792172416</v>
          </cell>
        </row>
        <row r="30">
          <cell r="A30" t="str">
            <v>Solar Residential Water Heater (37.3 sq.ft. collector area), Solar Zone 1 - Summer Peaking</v>
          </cell>
          <cell r="B30" t="str">
            <v>System must be design,installed and inspected per EWEB Solar Water Heater Program Specifications or equivalent</v>
          </cell>
          <cell r="C30" t="str">
            <v>Residential domestic water heating</v>
          </cell>
          <cell r="D30" t="str">
            <v>Solar Zone 3, winter-peaking utility distribution system or sub-system</v>
          </cell>
          <cell r="E30">
            <v>3850</v>
          </cell>
          <cell r="F30">
            <v>0</v>
          </cell>
          <cell r="G30">
            <v>602.8137817382812</v>
          </cell>
          <cell r="H30">
            <v>20</v>
          </cell>
          <cell r="I30" t="str">
            <v>Deemed</v>
          </cell>
          <cell r="J30">
            <v>1800</v>
          </cell>
          <cell r="K30">
            <v>1937.25</v>
          </cell>
          <cell r="L30">
            <v>0.33000001311302185</v>
          </cell>
          <cell r="M30">
            <v>0.02954599141308494</v>
          </cell>
          <cell r="N30">
            <v>1.9873536309304154</v>
          </cell>
          <cell r="O30">
            <v>0</v>
          </cell>
          <cell r="P30">
            <v>0.31116984474811266</v>
          </cell>
          <cell r="Q30">
            <v>2.2985233981804103</v>
          </cell>
          <cell r="R30">
            <v>0.48577196983121074</v>
          </cell>
          <cell r="S30">
            <v>0.0005824858487875388</v>
          </cell>
          <cell r="T30">
            <v>0</v>
          </cell>
          <cell r="U30">
            <v>0.48632804224152365</v>
          </cell>
          <cell r="V30">
            <v>-1.8121953559388866</v>
          </cell>
          <cell r="W30">
            <v>0.2447113763109389</v>
          </cell>
          <cell r="X30">
            <v>2.47</v>
          </cell>
          <cell r="Y30">
            <v>0.08953330665826797</v>
          </cell>
          <cell r="Z30">
            <v>0.011767389482337439</v>
          </cell>
          <cell r="AA30">
            <v>0</v>
          </cell>
          <cell r="AB30">
            <v>0</v>
          </cell>
          <cell r="AC30">
            <v>0</v>
          </cell>
          <cell r="AD30">
            <v>0</v>
          </cell>
          <cell r="AE30">
            <v>2.2985233981804103</v>
          </cell>
          <cell r="AF30">
            <v>0.4980954258714834</v>
          </cell>
          <cell r="AG30">
            <v>-1.800427972308927</v>
          </cell>
          <cell r="AH30">
            <v>0.21670235693454742</v>
          </cell>
          <cell r="AI30" t="str">
            <v>ID: low-interest loan program, individual income tax deduction.  MT: Property tax exemption, Universal system benefit fund.  OR: Small-scale energy loan program, residential and business energy tax credits.</v>
          </cell>
          <cell r="AK30">
            <v>180.55008792172416</v>
          </cell>
        </row>
        <row r="31">
          <cell r="A31" t="str">
            <v>Solar Residential Water Heater (60 sq.ft. collector area), Solar Zone 3 - Winter Peaking</v>
          </cell>
          <cell r="B31" t="str">
            <v>System must be design,installed and inspected per EWEB Solar Water Heater Program Specifications or equivalent</v>
          </cell>
          <cell r="C31" t="str">
            <v>Residential domestic water heating</v>
          </cell>
          <cell r="D31" t="str">
            <v>Solar Zone 2, summer-peaking utility distribution system or sub-system</v>
          </cell>
          <cell r="E31">
            <v>5775</v>
          </cell>
          <cell r="F31">
            <v>0</v>
          </cell>
          <cell r="G31">
            <v>602.8137817382812</v>
          </cell>
          <cell r="H31">
            <v>20</v>
          </cell>
          <cell r="I31" t="str">
            <v>Deemed</v>
          </cell>
          <cell r="J31">
            <v>2600</v>
          </cell>
          <cell r="K31">
            <v>2798.25</v>
          </cell>
          <cell r="L31">
            <v>0.44999998807907104</v>
          </cell>
          <cell r="M31">
            <v>0.028296400663409653</v>
          </cell>
          <cell r="N31">
            <v>2.0637903090431235</v>
          </cell>
          <cell r="O31">
            <v>0</v>
          </cell>
          <cell r="P31">
            <v>0.21542527713330875</v>
          </cell>
          <cell r="Q31">
            <v>2.279215560227374</v>
          </cell>
          <cell r="R31">
            <v>0.4855167775789374</v>
          </cell>
          <cell r="S31">
            <v>0.0003862043578578077</v>
          </cell>
          <cell r="T31">
            <v>0</v>
          </cell>
          <cell r="U31">
            <v>0.48588546908641134</v>
          </cell>
          <cell r="V31">
            <v>-1.7933300911409626</v>
          </cell>
          <cell r="W31">
            <v>0.2354335452382719</v>
          </cell>
          <cell r="X31">
            <v>5.08</v>
          </cell>
          <cell r="Y31">
            <v>0.06288088858127594</v>
          </cell>
          <cell r="Z31">
            <v>0.005721545587923256</v>
          </cell>
          <cell r="AA31">
            <v>0</v>
          </cell>
          <cell r="AB31">
            <v>0</v>
          </cell>
          <cell r="AC31">
            <v>0</v>
          </cell>
          <cell r="AD31">
            <v>0</v>
          </cell>
          <cell r="AE31">
            <v>2.279215560227374</v>
          </cell>
          <cell r="AF31">
            <v>0.4916069980261101</v>
          </cell>
          <cell r="AG31">
            <v>-1.7876085622012639</v>
          </cell>
          <cell r="AH31">
            <v>0.21569131314754486</v>
          </cell>
          <cell r="AI31" t="str">
            <v>ID: low-interest loan program, individual income tax deduction.  MT: Property tax exemption, Universal system benefit fund.  OR: Small-scale energy loan program, residential and business energy tax credits.</v>
          </cell>
          <cell r="AK31">
            <v>179.0334479805529</v>
          </cell>
        </row>
        <row r="32">
          <cell r="A32" t="str">
            <v>Solar Residential Water Heater (per. 40 sq.ft. collector area), Solar Zone 1 - Winter Peaking</v>
          </cell>
          <cell r="B32" t="str">
            <v>System must be design,installed and inspected per EWEB Solar Water Heater Program Specifications or equivalent</v>
          </cell>
          <cell r="C32" t="str">
            <v>Residential domestic water heating</v>
          </cell>
          <cell r="D32" t="str">
            <v>Solar Zone 1, winter-peaking utility distribution system or sub-system</v>
          </cell>
          <cell r="E32">
            <v>3850</v>
          </cell>
          <cell r="F32">
            <v>0</v>
          </cell>
          <cell r="G32">
            <v>602.8137817382812</v>
          </cell>
          <cell r="H32">
            <v>20</v>
          </cell>
          <cell r="I32" t="str">
            <v>Deemed</v>
          </cell>
          <cell r="J32">
            <v>1800</v>
          </cell>
          <cell r="K32">
            <v>1937.25</v>
          </cell>
          <cell r="L32">
            <v>0.5099999904632568</v>
          </cell>
          <cell r="M32">
            <v>0.010813528344266672</v>
          </cell>
          <cell r="N32">
            <v>1.9873536309304154</v>
          </cell>
          <cell r="O32">
            <v>0</v>
          </cell>
          <cell r="P32">
            <v>0.31116984474811266</v>
          </cell>
          <cell r="Q32">
            <v>2.2985233981804103</v>
          </cell>
          <cell r="R32">
            <v>0.48577196983121074</v>
          </cell>
          <cell r="S32">
            <v>0.00021318382317826954</v>
          </cell>
          <cell r="T32">
            <v>0</v>
          </cell>
          <cell r="U32">
            <v>0.48597548660227835</v>
          </cell>
          <cell r="V32">
            <v>-1.812547911578132</v>
          </cell>
          <cell r="W32">
            <v>0.244533976761227</v>
          </cell>
          <cell r="X32">
            <v>10.43</v>
          </cell>
          <cell r="Y32">
            <v>0.021202996373176575</v>
          </cell>
          <cell r="Z32">
            <v>0.002786716348448943</v>
          </cell>
          <cell r="AA32">
            <v>0</v>
          </cell>
          <cell r="AB32">
            <v>0</v>
          </cell>
          <cell r="AC32">
            <v>0</v>
          </cell>
          <cell r="AD32">
            <v>0</v>
          </cell>
          <cell r="AE32">
            <v>2.2985233981804103</v>
          </cell>
          <cell r="AF32">
            <v>0.48876219033302687</v>
          </cell>
          <cell r="AG32">
            <v>-1.8097612078473835</v>
          </cell>
          <cell r="AH32">
            <v>0.21264182031154633</v>
          </cell>
          <cell r="AI32" t="str">
            <v>ID: low-interest loan program, individual income tax deduction.  MT: Property tax exemption, Universal system benefit fund.  OR: Small-scale energy loan program, residential and business energy tax credits.</v>
          </cell>
          <cell r="AK32">
            <v>180.55008792172416</v>
          </cell>
        </row>
        <row r="33">
          <cell r="A33" t="str">
            <v>Solar Residential Water Heater (37.3 sq.ft. collector area), Solar Zone 1 - Winter Peaking</v>
          </cell>
          <cell r="B33" t="str">
            <v>System must be design,installed and inspected per EWEB Solar Water Heater Program Specifications or equivalent</v>
          </cell>
          <cell r="C33" t="str">
            <v>Residential domestic water heating</v>
          </cell>
          <cell r="D33" t="str">
            <v>Solar Zone 1, summer-peaking utility distribution system or sub-system</v>
          </cell>
          <cell r="E33">
            <v>3850</v>
          </cell>
          <cell r="F33">
            <v>0</v>
          </cell>
          <cell r="G33">
            <v>602.8137817382812</v>
          </cell>
          <cell r="H33">
            <v>20</v>
          </cell>
          <cell r="I33" t="str">
            <v>Deemed</v>
          </cell>
          <cell r="J33">
            <v>1800</v>
          </cell>
          <cell r="K33">
            <v>1937.25</v>
          </cell>
          <cell r="L33">
            <v>0.5099999904632568</v>
          </cell>
          <cell r="M33">
            <v>0.010813528344266672</v>
          </cell>
          <cell r="N33">
            <v>1.9873536309304154</v>
          </cell>
          <cell r="O33">
            <v>0</v>
          </cell>
          <cell r="P33">
            <v>0.31116984474811266</v>
          </cell>
          <cell r="Q33">
            <v>2.2985233981804103</v>
          </cell>
          <cell r="R33">
            <v>0.48577196983121074</v>
          </cell>
          <cell r="S33">
            <v>0.00021318382317826954</v>
          </cell>
          <cell r="T33">
            <v>0</v>
          </cell>
          <cell r="U33">
            <v>0.48597548660227835</v>
          </cell>
          <cell r="V33">
            <v>-1.812547911578132</v>
          </cell>
          <cell r="W33">
            <v>0.244533976761227</v>
          </cell>
          <cell r="X33">
            <v>10.43</v>
          </cell>
          <cell r="Y33">
            <v>0.021202996373176575</v>
          </cell>
          <cell r="Z33">
            <v>0.002786716348448943</v>
          </cell>
          <cell r="AA33">
            <v>0</v>
          </cell>
          <cell r="AB33">
            <v>0</v>
          </cell>
          <cell r="AC33">
            <v>0</v>
          </cell>
          <cell r="AD33">
            <v>0</v>
          </cell>
          <cell r="AE33">
            <v>2.2985233981804103</v>
          </cell>
          <cell r="AF33">
            <v>0.48876219033302687</v>
          </cell>
          <cell r="AG33">
            <v>-1.8097612078473835</v>
          </cell>
          <cell r="AH33">
            <v>0.21264182031154633</v>
          </cell>
          <cell r="AI33" t="str">
            <v>ID: low-interest loan program, individual income tax deduction.  MT: Property tax exemption, Universal system benefit fund.  OR: Small-scale energy loan program, residential and business energy tax credits.</v>
          </cell>
          <cell r="AK33">
            <v>180.55008792172416</v>
          </cell>
        </row>
        <row r="34">
          <cell r="A34" t="str">
            <v>Solar Residential Water Heater (60 sq.ft. collector area), Solar Zone 2 - Summer Peaking</v>
          </cell>
          <cell r="B34" t="str">
            <v>System must be design,installed and inspected per EWEB Solar Water Heater Program Specifications or equivalent</v>
          </cell>
          <cell r="C34" t="str">
            <v>Residential domestic water heating</v>
          </cell>
          <cell r="D34" t="str">
            <v>Solar Zone 4, summer-peaking utility distribution system or sub-system</v>
          </cell>
          <cell r="E34">
            <v>5775</v>
          </cell>
          <cell r="F34">
            <v>0</v>
          </cell>
          <cell r="G34">
            <v>602.8137817382812</v>
          </cell>
          <cell r="H34">
            <v>20</v>
          </cell>
          <cell r="I34" t="str">
            <v>Deemed</v>
          </cell>
          <cell r="J34">
            <v>2300</v>
          </cell>
          <cell r="K34">
            <v>2475.375</v>
          </cell>
          <cell r="L34">
            <v>0.36000001430511475</v>
          </cell>
          <cell r="M34">
            <v>0.03958277967639089</v>
          </cell>
          <cell r="N34">
            <v>2.3329803493530963</v>
          </cell>
          <cell r="O34">
            <v>0</v>
          </cell>
          <cell r="P34">
            <v>0.2435242263246099</v>
          </cell>
          <cell r="Q34">
            <v>2.576504546343988</v>
          </cell>
          <cell r="R34">
            <v>0.4855167775789394</v>
          </cell>
          <cell r="S34">
            <v>0.0006107138556819585</v>
          </cell>
          <cell r="T34">
            <v>0</v>
          </cell>
          <cell r="U34">
            <v>0.48609979796244407</v>
          </cell>
          <cell r="V34">
            <v>-2.090404748381544</v>
          </cell>
          <cell r="W34">
            <v>0.2083600053027592</v>
          </cell>
          <cell r="X34">
            <v>2.57</v>
          </cell>
          <cell r="Y34">
            <v>0.1099521592259407</v>
          </cell>
          <cell r="Z34">
            <v>0.011309514254962159</v>
          </cell>
          <cell r="AA34">
            <v>0</v>
          </cell>
          <cell r="AB34">
            <v>0</v>
          </cell>
          <cell r="AC34">
            <v>0</v>
          </cell>
          <cell r="AD34">
            <v>0</v>
          </cell>
          <cell r="AE34">
            <v>2.576504546343988</v>
          </cell>
          <cell r="AF34">
            <v>0.49740929601891126</v>
          </cell>
          <cell r="AG34">
            <v>-2.079095250325077</v>
          </cell>
          <cell r="AH34">
            <v>0.19305585324764252</v>
          </cell>
          <cell r="AI34" t="str">
            <v>ID: low-interest loan program, individual income tax deduction.  MT: Property tax exemption, Universal system benefit fund.  OR: Small-scale energy loan program, residential and business energy tax credits.</v>
          </cell>
          <cell r="AK34">
            <v>202.3856368475815</v>
          </cell>
        </row>
        <row r="35">
          <cell r="A35" t="str">
            <v>Solar Residential Water Heater (60 sq.ft. collector area), Solar Zone 2 - Winter Peaking</v>
          </cell>
          <cell r="B35" t="str">
            <v>System must be design,installed and inspected per EWEB Solar Water Heater Program Specifications or equivalent</v>
          </cell>
          <cell r="C35" t="str">
            <v>Residential domestic water heating</v>
          </cell>
          <cell r="D35" t="str">
            <v>Solar Zone 1, winter-peaking utility distribution system or sub-system</v>
          </cell>
          <cell r="E35">
            <v>5775</v>
          </cell>
          <cell r="F35">
            <v>0</v>
          </cell>
          <cell r="G35">
            <v>602.8137817382812</v>
          </cell>
          <cell r="H35">
            <v>20</v>
          </cell>
          <cell r="I35" t="str">
            <v>Deemed</v>
          </cell>
          <cell r="J35">
            <v>2300</v>
          </cell>
          <cell r="K35">
            <v>2475.375</v>
          </cell>
          <cell r="L35">
            <v>0.5699999928474426</v>
          </cell>
          <cell r="M35">
            <v>0.019083995167266367</v>
          </cell>
          <cell r="N35">
            <v>2.3329803493530963</v>
          </cell>
          <cell r="O35">
            <v>0</v>
          </cell>
          <cell r="P35">
            <v>0.2435242263246099</v>
          </cell>
          <cell r="Q35">
            <v>2.576504546343988</v>
          </cell>
          <cell r="R35">
            <v>0.4855167775789394</v>
          </cell>
          <cell r="S35">
            <v>0.00029444269524050174</v>
          </cell>
          <cell r="T35">
            <v>0</v>
          </cell>
          <cell r="U35">
            <v>0.4857978684541176</v>
          </cell>
          <cell r="V35">
            <v>-2.0907066778898704</v>
          </cell>
          <cell r="W35">
            <v>0.20823058736385106</v>
          </cell>
          <cell r="X35">
            <v>8.44</v>
          </cell>
          <cell r="Y35">
            <v>0.0334806926548481</v>
          </cell>
          <cell r="Z35">
            <v>0.0034437741570139705</v>
          </cell>
          <cell r="AA35">
            <v>0</v>
          </cell>
          <cell r="AB35">
            <v>0</v>
          </cell>
          <cell r="AC35">
            <v>0</v>
          </cell>
          <cell r="AD35">
            <v>0</v>
          </cell>
          <cell r="AE35">
            <v>2.576504546343988</v>
          </cell>
          <cell r="AF35">
            <v>0.4892416375517598</v>
          </cell>
          <cell r="AG35">
            <v>-2.0872629087922285</v>
          </cell>
          <cell r="AH35">
            <v>0.18988581001758575</v>
          </cell>
          <cell r="AI35" t="str">
            <v>ID: low-interest loan program, individual income tax deduction.  MT: Property tax exemption, Universal system benefit fund.  OR: Small-scale energy loan program, residential and business energy tax credits.</v>
          </cell>
          <cell r="AK35">
            <v>202.3856368475815</v>
          </cell>
        </row>
        <row r="36">
          <cell r="A36" t="str">
            <v>Solar Residential Water Heater (74.6 sq.ft. collector area), Solar Zone 3 - Summer Peaking</v>
          </cell>
          <cell r="B36" t="str">
            <v>System must be design,installed and inspected per EWEB Solar Water Heater Program Specifications or equivalent</v>
          </cell>
          <cell r="C36" t="str">
            <v>Residential domestic water heating</v>
          </cell>
          <cell r="D36" t="str">
            <v>Solar Zone 4, winter-peaking utility distribution system or sub-system</v>
          </cell>
          <cell r="E36">
            <v>7180.25</v>
          </cell>
          <cell r="F36">
            <v>0</v>
          </cell>
          <cell r="G36">
            <v>602.8137817382812</v>
          </cell>
          <cell r="H36">
            <v>20</v>
          </cell>
          <cell r="I36" t="str">
            <v>Deemed</v>
          </cell>
          <cell r="J36">
            <v>2700</v>
          </cell>
          <cell r="K36">
            <v>2905.8749999999995</v>
          </cell>
          <cell r="L36">
            <v>0.25999999046325684</v>
          </cell>
          <cell r="M36">
            <v>0.04791523796850687</v>
          </cell>
          <cell r="N36">
            <v>2.4709430144568167</v>
          </cell>
          <cell r="O36">
            <v>0</v>
          </cell>
          <cell r="P36">
            <v>0.20744656316540847</v>
          </cell>
          <cell r="Q36">
            <v>2.6783896174775244</v>
          </cell>
          <cell r="R36">
            <v>0.48551677757893796</v>
          </cell>
          <cell r="S36">
            <v>0.0006297515141875246</v>
          </cell>
          <cell r="T36">
            <v>0</v>
          </cell>
          <cell r="U36">
            <v>0.48611797231734544</v>
          </cell>
          <cell r="V36">
            <v>-2.192271645160179</v>
          </cell>
          <cell r="W36">
            <v>0.19673378522823115</v>
          </cell>
          <cell r="X36">
            <v>1.8</v>
          </cell>
          <cell r="Y36">
            <v>0.1842893809080124</v>
          </cell>
          <cell r="Z36">
            <v>0.016147475850378547</v>
          </cell>
          <cell r="AA36">
            <v>0</v>
          </cell>
          <cell r="AB36">
            <v>0</v>
          </cell>
          <cell r="AC36">
            <v>0</v>
          </cell>
          <cell r="AD36">
            <v>0</v>
          </cell>
          <cell r="AE36">
            <v>2.6783896174775244</v>
          </cell>
          <cell r="AF36">
            <v>0.5022654552872414</v>
          </cell>
          <cell r="AG36">
            <v>-2.176124162190283</v>
          </cell>
          <cell r="AH36">
            <v>0.1875251680612564</v>
          </cell>
          <cell r="AI36" t="str">
            <v>ID: low-interest loan program, individual income tax deduction.  MT: Property tax exemption, Universal system benefit fund.  OR: Small-scale energy loan program, residential and business energy tax credits.</v>
          </cell>
          <cell r="AK36">
            <v>210.3887567927413</v>
          </cell>
        </row>
        <row r="37">
          <cell r="A37" t="str">
            <v>Solar Residential Water Heater (60 sq.ft. collector area), Solar Zone 1 - Summer Peaking</v>
          </cell>
          <cell r="B37" t="str">
            <v>System must be design,installed and inspected per EWEB Solar Water Heater Program Specifications or equivalent</v>
          </cell>
          <cell r="C37" t="str">
            <v>Residential domestic water heating</v>
          </cell>
          <cell r="D37" t="str">
            <v>Solar Zone 3, winter-peaking utility distribution system or sub-system</v>
          </cell>
          <cell r="E37">
            <v>5775</v>
          </cell>
          <cell r="F37">
            <v>0</v>
          </cell>
          <cell r="G37">
            <v>602.8137817382812</v>
          </cell>
          <cell r="H37">
            <v>20</v>
          </cell>
          <cell r="I37" t="str">
            <v>Deemed</v>
          </cell>
          <cell r="J37">
            <v>2200</v>
          </cell>
          <cell r="K37">
            <v>2367.75</v>
          </cell>
          <cell r="L37">
            <v>0.33000001311302185</v>
          </cell>
          <cell r="M37">
            <v>0.03611176728265937</v>
          </cell>
          <cell r="N37">
            <v>2.4390249106873276</v>
          </cell>
          <cell r="O37">
            <v>0</v>
          </cell>
          <cell r="P37">
            <v>0.2545935093393649</v>
          </cell>
          <cell r="Q37">
            <v>2.693618389359624</v>
          </cell>
          <cell r="R37">
            <v>0.48577196983121096</v>
          </cell>
          <cell r="S37">
            <v>0.0005824858655698975</v>
          </cell>
          <cell r="T37">
            <v>0</v>
          </cell>
          <cell r="U37">
            <v>0.48632804224152393</v>
          </cell>
          <cell r="V37">
            <v>-2.2072903471181</v>
          </cell>
          <cell r="W37">
            <v>0.19939445477187626</v>
          </cell>
          <cell r="X37">
            <v>2.47</v>
          </cell>
          <cell r="Y37">
            <v>0.10942959040403366</v>
          </cell>
          <cell r="Z37">
            <v>0.01176739010887883</v>
          </cell>
          <cell r="AA37">
            <v>0</v>
          </cell>
          <cell r="AB37">
            <v>0</v>
          </cell>
          <cell r="AC37">
            <v>0</v>
          </cell>
          <cell r="AD37">
            <v>0</v>
          </cell>
          <cell r="AE37">
            <v>2.693618389359624</v>
          </cell>
          <cell r="AF37">
            <v>0.4980954401924295</v>
          </cell>
          <cell r="AG37">
            <v>-2.1955229491671946</v>
          </cell>
          <cell r="AH37">
            <v>0.18491685390472412</v>
          </cell>
          <cell r="AI37" t="str">
            <v>ID: low-interest loan program, individual income tax deduction.  MT: Property tax exemption, Universal system benefit fund.  OR: Small-scale energy loan program, residential and business energy tax credits.</v>
          </cell>
          <cell r="AK37">
            <v>211.58498397701703</v>
          </cell>
        </row>
        <row r="38">
          <cell r="A38" t="str">
            <v>Solar Residential Water Heater (74.6 sq.ft. collector area), Solar Zone 3 - Winter Peaking</v>
          </cell>
          <cell r="B38" t="str">
            <v>System must be design,installed and inspected per EWEB Solar Water Heater Program Specifications or equivalent</v>
          </cell>
          <cell r="C38" t="str">
            <v>Residential domestic water heating</v>
          </cell>
          <cell r="D38" t="str">
            <v>Solar Zone 2, summer-peaking utility distribution system or sub-system</v>
          </cell>
          <cell r="E38">
            <v>7180.25</v>
          </cell>
          <cell r="F38">
            <v>0</v>
          </cell>
          <cell r="G38">
            <v>602.8137817382812</v>
          </cell>
          <cell r="H38">
            <v>20</v>
          </cell>
          <cell r="I38" t="str">
            <v>Deemed</v>
          </cell>
          <cell r="J38">
            <v>2700</v>
          </cell>
          <cell r="K38">
            <v>2905.8749999999995</v>
          </cell>
          <cell r="L38">
            <v>0.44999998807907104</v>
          </cell>
          <cell r="M38">
            <v>0.02938472376584849</v>
          </cell>
          <cell r="N38">
            <v>2.4709430144568167</v>
          </cell>
          <cell r="O38">
            <v>0</v>
          </cell>
          <cell r="P38">
            <v>0.20744656316540847</v>
          </cell>
          <cell r="Q38">
            <v>2.6783896174775244</v>
          </cell>
          <cell r="R38">
            <v>0.48551677757893796</v>
          </cell>
          <cell r="S38">
            <v>0.0003862043767917509</v>
          </cell>
          <cell r="T38">
            <v>0</v>
          </cell>
          <cell r="U38">
            <v>0.48588546908641195</v>
          </cell>
          <cell r="V38">
            <v>-2.1925041483911123</v>
          </cell>
          <cell r="W38">
            <v>0.19663969028975092</v>
          </cell>
          <cell r="X38">
            <v>5.08</v>
          </cell>
          <cell r="Y38">
            <v>0.0652993842959404</v>
          </cell>
          <cell r="Z38">
            <v>0.005721545739394802</v>
          </cell>
          <cell r="AA38">
            <v>0</v>
          </cell>
          <cell r="AB38">
            <v>0</v>
          </cell>
          <cell r="AC38">
            <v>0</v>
          </cell>
          <cell r="AD38">
            <v>0</v>
          </cell>
          <cell r="AE38">
            <v>2.6783896174775244</v>
          </cell>
          <cell r="AF38">
            <v>0.4916070319557363</v>
          </cell>
          <cell r="AG38">
            <v>-2.186782585521788</v>
          </cell>
          <cell r="AH38">
            <v>0.18354575335979462</v>
          </cell>
          <cell r="AI38" t="str">
            <v>ID: low-interest loan program, individual income tax deduction.  MT: Property tax exemption, Universal system benefit fund.  OR: Small-scale energy loan program, residential and business energy tax credits.</v>
          </cell>
          <cell r="AK38">
            <v>210.3887567927413</v>
          </cell>
        </row>
        <row r="39">
          <cell r="A39" t="str">
            <v>Solar Residential Water Heater (60 sq.ft. collector area), Solar Zone 1 - Winter Peaking</v>
          </cell>
          <cell r="B39" t="str">
            <v>System must be design,installed and inspected per EWEB Solar Water Heater Program Specifications or equivalent</v>
          </cell>
          <cell r="C39" t="str">
            <v>Residential domestic water heating</v>
          </cell>
          <cell r="D39" t="str">
            <v>Solar Zone 1, summer-peaking utility distribution system or sub-system</v>
          </cell>
          <cell r="E39">
            <v>5775</v>
          </cell>
          <cell r="F39">
            <v>0</v>
          </cell>
          <cell r="G39">
            <v>602.8137817382812</v>
          </cell>
          <cell r="H39">
            <v>20</v>
          </cell>
          <cell r="I39" t="str">
            <v>Deemed</v>
          </cell>
          <cell r="J39">
            <v>2200</v>
          </cell>
          <cell r="K39">
            <v>2367.75</v>
          </cell>
          <cell r="L39">
            <v>0.5099999904632568</v>
          </cell>
          <cell r="M39">
            <v>0.0132165346429926</v>
          </cell>
          <cell r="N39">
            <v>2.4390249106873276</v>
          </cell>
          <cell r="O39">
            <v>0</v>
          </cell>
          <cell r="P39">
            <v>0.2545935093393649</v>
          </cell>
          <cell r="Q39">
            <v>2.693618389359624</v>
          </cell>
          <cell r="R39">
            <v>0.48577196983121096</v>
          </cell>
          <cell r="S39">
            <v>0.00021318381898267986</v>
          </cell>
          <cell r="T39">
            <v>0</v>
          </cell>
          <cell r="U39">
            <v>0.48597548660227863</v>
          </cell>
          <cell r="V39">
            <v>-2.207642902757345</v>
          </cell>
          <cell r="W39">
            <v>0.19924990699062956</v>
          </cell>
          <cell r="X39">
            <v>10.43</v>
          </cell>
          <cell r="Y39">
            <v>0.02591477520763874</v>
          </cell>
          <cell r="Z39">
            <v>0.0027867167064725955</v>
          </cell>
          <cell r="AA39">
            <v>0</v>
          </cell>
          <cell r="AB39">
            <v>0</v>
          </cell>
          <cell r="AC39">
            <v>0</v>
          </cell>
          <cell r="AD39">
            <v>0</v>
          </cell>
          <cell r="AE39">
            <v>2.693618389359624</v>
          </cell>
          <cell r="AF39">
            <v>0.4887622103823514</v>
          </cell>
          <cell r="AG39">
            <v>-2.2048561789772725</v>
          </cell>
          <cell r="AH39">
            <v>0.1814519166946411</v>
          </cell>
          <cell r="AI39" t="str">
            <v>ID: low-interest loan program, individual income tax deduction.  MT: Property tax exemption, Universal system benefit fund.  OR: Small-scale energy loan program, residential and business energy tax credits.</v>
          </cell>
          <cell r="AK39">
            <v>211.58498397701703</v>
          </cell>
        </row>
        <row r="40">
          <cell r="A40" t="str">
            <v>Solar Residential Water Heater (74.6 sq.ft. collector area), Solar Zone 2 - Summer Peaking</v>
          </cell>
          <cell r="B40" t="str">
            <v>System must be design,installed and inspected per EWEB Solar Water Heater Program Specifications or equivalent</v>
          </cell>
          <cell r="C40" t="str">
            <v>Residential domestic water heating</v>
          </cell>
          <cell r="D40" t="str">
            <v>Solar Zone 4, summer-peaking utility distribution system or sub-system</v>
          </cell>
          <cell r="E40">
            <v>7180.25</v>
          </cell>
          <cell r="F40">
            <v>0</v>
          </cell>
          <cell r="G40">
            <v>602.8137817382812</v>
          </cell>
          <cell r="H40">
            <v>20</v>
          </cell>
          <cell r="I40" t="str">
            <v>Deemed</v>
          </cell>
          <cell r="J40">
            <v>2500</v>
          </cell>
          <cell r="K40">
            <v>2690.6249999999995</v>
          </cell>
          <cell r="L40">
            <v>0.36000001430511475</v>
          </cell>
          <cell r="M40">
            <v>0.04302476051781618</v>
          </cell>
          <cell r="N40">
            <v>2.668618455613362</v>
          </cell>
          <cell r="O40">
            <v>0</v>
          </cell>
          <cell r="P40">
            <v>0.22404228821864114</v>
          </cell>
          <cell r="Q40">
            <v>2.8926607868757266</v>
          </cell>
          <cell r="R40">
            <v>0.48551677757893863</v>
          </cell>
          <cell r="S40">
            <v>0.000610713847976667</v>
          </cell>
          <cell r="T40">
            <v>0</v>
          </cell>
          <cell r="U40">
            <v>0.48609979796244324</v>
          </cell>
          <cell r="V40">
            <v>-2.4065609889132835</v>
          </cell>
          <cell r="W40">
            <v>0.1821541018499465</v>
          </cell>
          <cell r="X40">
            <v>2.57</v>
          </cell>
          <cell r="Y40">
            <v>0.11951322108507156</v>
          </cell>
          <cell r="Z40">
            <v>0.011309516011768658</v>
          </cell>
          <cell r="AA40">
            <v>0</v>
          </cell>
          <cell r="AB40">
            <v>0</v>
          </cell>
          <cell r="AC40">
            <v>0</v>
          </cell>
          <cell r="AD40">
            <v>0</v>
          </cell>
          <cell r="AE40">
            <v>2.8926607868757266</v>
          </cell>
          <cell r="AF40">
            <v>0.4974093078542393</v>
          </cell>
          <cell r="AG40">
            <v>-2.3952514790214874</v>
          </cell>
          <cell r="AH40">
            <v>0.1719556301832199</v>
          </cell>
          <cell r="AI40" t="str">
            <v>ID: low-interest loan program, individual income tax deduction.  MT: Property tax exemption, Universal system benefit fund.  OR: Small-scale energy loan program, residential and business energy tax credits.</v>
          </cell>
          <cell r="AK40">
            <v>227.21985733616066</v>
          </cell>
        </row>
        <row r="41">
          <cell r="A41" t="str">
            <v>Solar Residential Water Heater (74.6 sq.ft. collector area), Solar Zone 2 - Winter Peaking</v>
          </cell>
          <cell r="B41" t="str">
            <v>System must be design,installed and inspected per EWEB Solar Water Heater Program Specifications or equivalent</v>
          </cell>
          <cell r="C41" t="str">
            <v>Residential domestic water heating</v>
          </cell>
          <cell r="D41" t="str">
            <v>Solar Zone 1, winter-peaking utility distribution system or sub-system</v>
          </cell>
          <cell r="E41">
            <v>7180.25</v>
          </cell>
          <cell r="F41">
            <v>0</v>
          </cell>
          <cell r="G41">
            <v>602.8137817382812</v>
          </cell>
          <cell r="H41">
            <v>20</v>
          </cell>
          <cell r="I41" t="str">
            <v>Deemed</v>
          </cell>
          <cell r="J41">
            <v>2500</v>
          </cell>
          <cell r="K41">
            <v>2690.6249999999995</v>
          </cell>
          <cell r="L41">
            <v>0.5699999928474426</v>
          </cell>
          <cell r="M41">
            <v>0.02074347300789822</v>
          </cell>
          <cell r="N41">
            <v>2.668618455613362</v>
          </cell>
          <cell r="O41">
            <v>0</v>
          </cell>
          <cell r="P41">
            <v>0.22404228821864114</v>
          </cell>
          <cell r="Q41">
            <v>2.8926607868757266</v>
          </cell>
          <cell r="R41">
            <v>0.48551677757893863</v>
          </cell>
          <cell r="S41">
            <v>0.00029444270294579344</v>
          </cell>
          <cell r="T41">
            <v>0</v>
          </cell>
          <cell r="U41">
            <v>0.4857978684541168</v>
          </cell>
          <cell r="V41">
            <v>-2.4068629184216097</v>
          </cell>
          <cell r="W41">
            <v>0.1820409610944026</v>
          </cell>
          <cell r="X41">
            <v>8.44</v>
          </cell>
          <cell r="Y41">
            <v>0.03639205917716026</v>
          </cell>
          <cell r="Z41">
            <v>0.003443774357351554</v>
          </cell>
          <cell r="AA41">
            <v>0</v>
          </cell>
          <cell r="AB41">
            <v>0</v>
          </cell>
          <cell r="AC41">
            <v>0</v>
          </cell>
          <cell r="AD41">
            <v>0</v>
          </cell>
          <cell r="AE41">
            <v>2.8926607868757266</v>
          </cell>
          <cell r="AF41">
            <v>0.48924166122241586</v>
          </cell>
          <cell r="AG41">
            <v>-2.403419125653311</v>
          </cell>
          <cell r="AH41">
            <v>0.1691320538520813</v>
          </cell>
          <cell r="AI41" t="str">
            <v>ID: low-interest loan program, individual income tax deduction.  MT: Property tax exemption, Universal system benefit fund.  OR: Small-scale energy loan program, residential and business energy tax credits.</v>
          </cell>
          <cell r="AK41">
            <v>227.21985733616066</v>
          </cell>
        </row>
        <row r="42">
          <cell r="A42" t="str">
            <v>Solar Residential Water Heater (74.6 sq.ft. collector area), Solar Zone 1 - Summer Peaking</v>
          </cell>
          <cell r="B42" t="str">
            <v>System must be design,installed and inspected per EWEB Solar Water Heater Program Specifications or equivalent</v>
          </cell>
          <cell r="C42" t="str">
            <v>Residential domestic water heating</v>
          </cell>
          <cell r="D42" t="str">
            <v>Solar Zone 3, winter-peaking utility distribution system or sub-system</v>
          </cell>
          <cell r="E42">
            <v>7180.25</v>
          </cell>
          <cell r="F42">
            <v>0</v>
          </cell>
          <cell r="G42">
            <v>602.8137817382812</v>
          </cell>
          <cell r="H42">
            <v>20</v>
          </cell>
          <cell r="I42" t="str">
            <v>Deemed</v>
          </cell>
          <cell r="J42">
            <v>2400</v>
          </cell>
          <cell r="K42">
            <v>2583</v>
          </cell>
          <cell r="L42">
            <v>0.33000001311302185</v>
          </cell>
          <cell r="M42">
            <v>0.039394655217446596</v>
          </cell>
          <cell r="N42">
            <v>2.779810891263918</v>
          </cell>
          <cell r="O42">
            <v>0</v>
          </cell>
          <cell r="P42">
            <v>0.2333773835610845</v>
          </cell>
          <cell r="Q42">
            <v>3.0131883196622145</v>
          </cell>
          <cell r="R42">
            <v>0.4857719698312106</v>
          </cell>
          <cell r="S42">
            <v>0.0005824858487875388</v>
          </cell>
          <cell r="T42">
            <v>0</v>
          </cell>
          <cell r="U42">
            <v>0.48632804224152354</v>
          </cell>
          <cell r="V42">
            <v>-2.526860277420691</v>
          </cell>
          <cell r="W42">
            <v>0.17495004561997415</v>
          </cell>
          <cell r="X42">
            <v>2.47</v>
          </cell>
          <cell r="Y42">
            <v>0.1193777397274971</v>
          </cell>
          <cell r="Z42">
            <v>0.011767390713043745</v>
          </cell>
          <cell r="AA42">
            <v>0</v>
          </cell>
          <cell r="AB42">
            <v>0</v>
          </cell>
          <cell r="AC42">
            <v>0</v>
          </cell>
          <cell r="AD42">
            <v>0</v>
          </cell>
          <cell r="AE42">
            <v>3.0131883196622145</v>
          </cell>
          <cell r="AF42">
            <v>0.4980954101184427</v>
          </cell>
          <cell r="AG42">
            <v>-2.515092909543772</v>
          </cell>
          <cell r="AH42">
            <v>0.16530510783195496</v>
          </cell>
          <cell r="AI42" t="str">
            <v>ID: low-interest loan program, individual income tax deduction.  MT: Property tax exemption, Universal system benefit fund.  OR: Small-scale energy loan program, residential and business energy tax credits.</v>
          </cell>
          <cell r="AK42">
            <v>236.68735139183397</v>
          </cell>
        </row>
        <row r="43">
          <cell r="A43" t="str">
            <v>Solar Residential Water Heater (74.6 sq.ft. collector area), Solar Zone 1 - Winter Peaking</v>
          </cell>
          <cell r="B43" t="str">
            <v>System must be design,installed and inspected per EWEB Solar Water Heater Program Specifications or equivalent</v>
          </cell>
          <cell r="C43" t="str">
            <v>Residential domestic water heating</v>
          </cell>
          <cell r="D43" t="str">
            <v>Solar Zone 1, summer-peaking utility distribution system or sub-system</v>
          </cell>
          <cell r="E43">
            <v>7180.25</v>
          </cell>
          <cell r="F43">
            <v>0</v>
          </cell>
          <cell r="G43">
            <v>602.8137817382812</v>
          </cell>
          <cell r="H43">
            <v>20</v>
          </cell>
          <cell r="I43" t="str">
            <v>Deemed</v>
          </cell>
          <cell r="J43">
            <v>2400</v>
          </cell>
          <cell r="K43">
            <v>2583</v>
          </cell>
          <cell r="L43">
            <v>0.5099999904632568</v>
          </cell>
          <cell r="M43">
            <v>0.014418037792355566</v>
          </cell>
          <cell r="N43">
            <v>2.779810891263918</v>
          </cell>
          <cell r="O43">
            <v>0</v>
          </cell>
          <cell r="P43">
            <v>0.2333773835610845</v>
          </cell>
          <cell r="Q43">
            <v>3.0131883196622145</v>
          </cell>
          <cell r="R43">
            <v>0.4857719698312106</v>
          </cell>
          <cell r="S43">
            <v>0.00021318382317826954</v>
          </cell>
          <cell r="T43">
            <v>0</v>
          </cell>
          <cell r="U43">
            <v>0.4859754866022783</v>
          </cell>
          <cell r="V43">
            <v>-2.527212833059936</v>
          </cell>
          <cell r="W43">
            <v>0.1748232184173205</v>
          </cell>
          <cell r="X43">
            <v>10.43</v>
          </cell>
          <cell r="Y43">
            <v>0.02827066369354725</v>
          </cell>
          <cell r="Z43">
            <v>0.0027867166561255196</v>
          </cell>
          <cell r="AA43">
            <v>0</v>
          </cell>
          <cell r="AB43">
            <v>0</v>
          </cell>
          <cell r="AC43">
            <v>0</v>
          </cell>
          <cell r="AD43">
            <v>0</v>
          </cell>
          <cell r="AE43">
            <v>3.0131883196622145</v>
          </cell>
          <cell r="AF43">
            <v>0.4887622060860676</v>
          </cell>
          <cell r="AG43">
            <v>-2.5244261135761468</v>
          </cell>
          <cell r="AH43">
            <v>0.16220764815807343</v>
          </cell>
          <cell r="AI43" t="str">
            <v>ID: low-interest loan program, individual income tax deduction.  MT: Property tax exemption, Universal system benefit fund.  OR: Small-scale energy loan program, residential and business energy tax credits.</v>
          </cell>
          <cell r="AK43">
            <v>236.68735139183397</v>
          </cell>
        </row>
      </sheetData>
      <sheetData sheetId="7">
        <row r="2">
          <cell r="D2">
            <v>0.3006992338911745</v>
          </cell>
        </row>
        <row r="3">
          <cell r="D3">
            <v>0.35994043788317376</v>
          </cell>
        </row>
        <row r="4">
          <cell r="D4">
            <v>0.24115774407396892</v>
          </cell>
        </row>
        <row r="5">
          <cell r="D5">
            <v>0.09402984880185306</v>
          </cell>
        </row>
        <row r="6">
          <cell r="D6">
            <v>0.00417273534982973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er-kW Installation"/>
      <sheetName val="MeasureTable"/>
      <sheetName val="ProData"/>
      <sheetName val="CSPV"/>
      <sheetName val="Notes"/>
      <sheetName val="Lookup Table"/>
    </sheetNames>
    <sheetDataSet>
      <sheetData sheetId="1">
        <row r="4">
          <cell r="A4" t="str">
            <v>Customer-side Solar PV (1 KW System), Solar Zone 5, Summer peak load area</v>
          </cell>
          <cell r="B4" t="str">
            <v>Systems must be installed per Appendix Q of RTF's Recommendations to BPA "Quality-Control Criteria for Customer-Side Photovoltaics and Direct Application Renewable Resources"</v>
          </cell>
          <cell r="C4" t="str">
            <v>All sectors, customer side of meter</v>
          </cell>
          <cell r="D4" t="str">
            <v>Solar Zone 5, summer-peaking utility distribution system or sub-system</v>
          </cell>
          <cell r="E4">
            <v>6000</v>
          </cell>
          <cell r="F4">
            <v>0</v>
          </cell>
          <cell r="G4">
            <v>260.4925842285156</v>
          </cell>
          <cell r="H4">
            <v>20</v>
          </cell>
          <cell r="I4" t="str">
            <v>Deemed</v>
          </cell>
          <cell r="J4">
            <v>1770</v>
          </cell>
          <cell r="K4">
            <v>1904.9624999999999</v>
          </cell>
          <cell r="L4">
            <v>0.008999999612569809</v>
          </cell>
          <cell r="M4">
            <v>0.0042454515600293214</v>
          </cell>
          <cell r="N4">
            <v>3.1496689726390033</v>
          </cell>
          <cell r="O4">
            <v>0</v>
          </cell>
          <cell r="P4">
            <v>0.13674420584579258</v>
          </cell>
          <cell r="Q4">
            <v>3.1496689726390033</v>
          </cell>
          <cell r="R4">
            <v>0.4667877821589378</v>
          </cell>
          <cell r="S4">
            <v>8.511575501743452E-05</v>
          </cell>
          <cell r="T4">
            <v>0</v>
          </cell>
          <cell r="U4">
            <v>0.4668690382468752</v>
          </cell>
          <cell r="V4">
            <v>-2.6827999343921283</v>
          </cell>
          <cell r="W4">
            <v>0.1482279700827421</v>
          </cell>
          <cell r="X4">
            <v>0.461</v>
          </cell>
          <cell r="Y4">
            <v>0.47171685099601746</v>
          </cell>
          <cell r="Z4">
            <v>0.06304871124918593</v>
          </cell>
          <cell r="AA4">
            <v>0</v>
          </cell>
          <cell r="AB4">
            <v>0</v>
          </cell>
          <cell r="AC4">
            <v>0</v>
          </cell>
          <cell r="AD4">
            <v>0.07638401515550286</v>
          </cell>
          <cell r="AE4">
            <v>3.2864130671043394</v>
          </cell>
          <cell r="AF4">
            <v>0.6063017921530608</v>
          </cell>
          <cell r="AG4">
            <v>-2.6801112749512788</v>
          </cell>
          <cell r="AH4">
            <v>0.18448740243911743</v>
          </cell>
          <cell r="AI4" t="str">
            <v>Federal: Renewable Energy Production Incentive, solar energy investment tax credit.  ID: low-interest loan program, individual income tax deduction, rebate for alternatives to line extensions.  MT: Property tax exemption, Universal system benefit fund, ne</v>
          </cell>
          <cell r="AJ4" t="str">
            <v>Default value.  Customers should consider estimating production using CR&amp;D protocol or metering if conditions such as the following occur:  tracking equipment, local solar radiation data available, load shaping using battery backup.  </v>
          </cell>
          <cell r="AK4">
            <v>258.1492744416717</v>
          </cell>
        </row>
        <row r="5">
          <cell r="A5" t="str">
            <v>Customer-side Solar PV (1 KW System), Solar Zone 4, Summer peak load area</v>
          </cell>
          <cell r="B5" t="str">
            <v>Systems must be installed per Appendix Q of RTF's Recommendations to BPA "Quality-Control Criteria for Customer-Side Photovoltaics and Direct Application Renewable Resources"</v>
          </cell>
          <cell r="C5" t="str">
            <v>All sectors, customer side of meter</v>
          </cell>
          <cell r="D5" t="str">
            <v>Solar Zone 4, summer-peaking utility distribution system or sub-system</v>
          </cell>
          <cell r="E5">
            <v>6000</v>
          </cell>
          <cell r="F5">
            <v>0</v>
          </cell>
          <cell r="G5">
            <v>260.4925842285156</v>
          </cell>
          <cell r="H5">
            <v>20</v>
          </cell>
          <cell r="I5" t="str">
            <v>Deemed</v>
          </cell>
          <cell r="J5">
            <v>1700</v>
          </cell>
          <cell r="K5">
            <v>1829.625</v>
          </cell>
          <cell r="L5">
            <v>0.008999999612569809</v>
          </cell>
          <cell r="M5">
            <v>0.004243231673610819</v>
          </cell>
          <cell r="N5">
            <v>3.27936122445355</v>
          </cell>
          <cell r="O5">
            <v>0</v>
          </cell>
          <cell r="P5">
            <v>0.14237484961591343</v>
          </cell>
          <cell r="Q5">
            <v>3.27936122445355</v>
          </cell>
          <cell r="R5">
            <v>0.47430530131194276</v>
          </cell>
          <cell r="S5">
            <v>8.85741798785033E-05</v>
          </cell>
          <cell r="T5">
            <v>0</v>
          </cell>
          <cell r="U5">
            <v>0.4743898590016474</v>
          </cell>
          <cell r="V5">
            <v>-2.8049713654519026</v>
          </cell>
          <cell r="W5">
            <v>0.144659226761668</v>
          </cell>
          <cell r="X5">
            <v>0.443</v>
          </cell>
          <cell r="Y5">
            <v>0.4714702069759369</v>
          </cell>
          <cell r="Z5">
            <v>0.06561049534142925</v>
          </cell>
          <cell r="AA5">
            <v>0</v>
          </cell>
          <cell r="AB5">
            <v>0</v>
          </cell>
          <cell r="AC5">
            <v>0</v>
          </cell>
          <cell r="AD5">
            <v>0.07638401515550285</v>
          </cell>
          <cell r="AE5">
            <v>3.421735958102753</v>
          </cell>
          <cell r="AF5">
            <v>0.6163843395589943</v>
          </cell>
          <cell r="AG5">
            <v>-2.805351618543759</v>
          </cell>
          <cell r="AH5">
            <v>0.18013790249824524</v>
          </cell>
          <cell r="AI5" t="str">
            <v>Federal: Renewable Energy Production Incentive, solar energy investment tax credit.  ID: low-interest loan program, individual income tax deduction, rebate for alternatives to line extensions.  MT: Property tax exemption, Universal system benefit fund, ne</v>
          </cell>
          <cell r="AJ5" t="str">
            <v>Default value.  Customers should consider estimating production using CR&amp;D protocol or metering if conditions such as the following occur:  tracking equipment, local solar radiation data available, load shaping using battery backup.  </v>
          </cell>
          <cell r="AK5">
            <v>268.7789504480935</v>
          </cell>
        </row>
        <row r="6">
          <cell r="A6" t="str">
            <v>Customer-side Solar PV (1 KW System), Solar Zone 3, Summer peak load area</v>
          </cell>
          <cell r="B6" t="str">
            <v>Systems must be installed per Appendix Q of RTF's Recommendations to BPA "Quality-Control Criteria for Customer-Side Photovoltaics and Direct Application Renewable Resources"</v>
          </cell>
          <cell r="C6" t="str">
            <v>All sectors, customer side of meter</v>
          </cell>
          <cell r="D6" t="str">
            <v>Solar Zone 3, summer-peaking utility distribution system or sub-system</v>
          </cell>
          <cell r="E6">
            <v>6000</v>
          </cell>
          <cell r="F6">
            <v>0</v>
          </cell>
          <cell r="G6">
            <v>260.4925842285156</v>
          </cell>
          <cell r="H6">
            <v>20</v>
          </cell>
          <cell r="I6" t="str">
            <v>Deemed</v>
          </cell>
          <cell r="J6">
            <v>1540</v>
          </cell>
          <cell r="K6">
            <v>1657.425</v>
          </cell>
          <cell r="L6">
            <v>0.008999999612569809</v>
          </cell>
          <cell r="M6">
            <v>0.00424646840600084</v>
          </cell>
          <cell r="N6">
            <v>3.6200740789422308</v>
          </cell>
          <cell r="O6">
            <v>0</v>
          </cell>
          <cell r="P6">
            <v>0.15716704178380056</v>
          </cell>
          <cell r="Q6">
            <v>3.6200740789422308</v>
          </cell>
          <cell r="R6">
            <v>0.4825109344993539</v>
          </cell>
          <cell r="S6">
            <v>9.785127767076687E-05</v>
          </cell>
          <cell r="T6">
            <v>0</v>
          </cell>
          <cell r="U6">
            <v>0.4826043486054366</v>
          </cell>
          <cell r="V6">
            <v>-3.137469730336794</v>
          </cell>
          <cell r="W6">
            <v>0.1333133903012425</v>
          </cell>
          <cell r="X6">
            <v>0.401</v>
          </cell>
          <cell r="Y6">
            <v>0.4718298316001892</v>
          </cell>
          <cell r="Z6">
            <v>0.07248243573603916</v>
          </cell>
          <cell r="AA6">
            <v>0</v>
          </cell>
          <cell r="AB6">
            <v>0</v>
          </cell>
          <cell r="AC6">
            <v>0</v>
          </cell>
          <cell r="AD6">
            <v>0.07638401515550287</v>
          </cell>
          <cell r="AE6">
            <v>3.7772409927108317</v>
          </cell>
          <cell r="AF6">
            <v>0.631470792654645</v>
          </cell>
          <cell r="AG6">
            <v>-3.1457702000561865</v>
          </cell>
          <cell r="AH6">
            <v>0.16717778146266937</v>
          </cell>
          <cell r="AI6" t="str">
            <v>Federal: Renewable Energy Production Incentive, solar energy investment tax credit.  ID: low-interest loan program, individual income tax deduction, rebate for alternatives to line extensions.  MT: Property tax exemption, Universal system benefit fund, ne</v>
          </cell>
          <cell r="AJ6" t="str">
            <v>Default value.  Customers should consider estimating production using CR&amp;D protocol or metering if conditions such as the following occur:  tracking equipment, local solar radiation data available, load shaping using battery backup.  </v>
          </cell>
          <cell r="AK6">
            <v>296.7040362089344</v>
          </cell>
        </row>
        <row r="7">
          <cell r="A7" t="str">
            <v>Customer-side Solar PV (1 KW System), Solar Zone 5, Winter peak load area</v>
          </cell>
          <cell r="B7" t="str">
            <v>Systems must be installed per Appendix Q of RTF's Recommendations to BPA "Quality-Control Criteria for Customer-Side Photovoltaics and Direct Application Renewable Resources"</v>
          </cell>
          <cell r="C7" t="str">
            <v>All sectors, customer side of meter</v>
          </cell>
          <cell r="D7" t="str">
            <v>Solar Zone 5, winter-peaking utility distribution system or sub-system</v>
          </cell>
          <cell r="E7">
            <v>6000</v>
          </cell>
          <cell r="F7">
            <v>0</v>
          </cell>
          <cell r="G7">
            <v>260.4925842285156</v>
          </cell>
          <cell r="H7">
            <v>20</v>
          </cell>
          <cell r="I7" t="str">
            <v>Deemed</v>
          </cell>
          <cell r="J7">
            <v>1770</v>
          </cell>
          <cell r="K7">
            <v>1904.9624999999999</v>
          </cell>
          <cell r="L7">
            <v>0.008999999612569809</v>
          </cell>
          <cell r="M7">
            <v>8.717443183704589E-05</v>
          </cell>
          <cell r="N7">
            <v>3.1496689726390033</v>
          </cell>
          <cell r="O7">
            <v>0</v>
          </cell>
          <cell r="P7">
            <v>0.13674420584579258</v>
          </cell>
          <cell r="Q7">
            <v>3.1496689726390033</v>
          </cell>
          <cell r="R7">
            <v>0.4667877821589378</v>
          </cell>
          <cell r="S7">
            <v>1.7477333257433583E-06</v>
          </cell>
          <cell r="T7">
            <v>0</v>
          </cell>
          <cell r="U7">
            <v>0.4667894506394749</v>
          </cell>
          <cell r="V7">
            <v>-2.6828795219995283</v>
          </cell>
          <cell r="W7">
            <v>0.1482027015202069</v>
          </cell>
          <cell r="X7">
            <v>22.451000000000004</v>
          </cell>
          <cell r="Y7">
            <v>0.00968604814261198</v>
          </cell>
          <cell r="Z7">
            <v>0.0012946174683809882</v>
          </cell>
          <cell r="AA7">
            <v>0</v>
          </cell>
          <cell r="AB7">
            <v>0</v>
          </cell>
          <cell r="AC7">
            <v>0</v>
          </cell>
          <cell r="AD7">
            <v>0.07638401515550286</v>
          </cell>
          <cell r="AE7">
            <v>3.2864130671043394</v>
          </cell>
          <cell r="AF7">
            <v>0.544468084899145</v>
          </cell>
          <cell r="AG7">
            <v>-2.7419449822051947</v>
          </cell>
          <cell r="AH7">
            <v>0.1656724512577057</v>
          </cell>
          <cell r="AI7" t="str">
            <v>Federal: Renewable Energy Production Incentive, solar energy investment tax credit.  ID: low-interest loan program, individual income tax deduction, rebate for alternatives to line extensions.  MT: Property tax exemption, Universal system benefit fund, ne</v>
          </cell>
          <cell r="AJ7" t="str">
            <v>Default value.  Customers should consider estimating production using CR&amp;D protocol or metering if conditions such as the following occur:  tracking equipment, local solar radiation data available, load shaping using battery backup.  </v>
          </cell>
          <cell r="AK7">
            <v>258.1492744416717</v>
          </cell>
        </row>
        <row r="8">
          <cell r="A8" t="str">
            <v>Customer-side Solar PV (1 KW System), Solar Zone 4, Winter peak load area</v>
          </cell>
          <cell r="B8" t="str">
            <v>Systems must be installed per Appendix Q of RTF's Recommendations to BPA "Quality-Control Criteria for Customer-Side Photovoltaics and Direct Application Renewable Resources"</v>
          </cell>
          <cell r="C8" t="str">
            <v>All sectors, customer side of meter</v>
          </cell>
          <cell r="D8" t="str">
            <v>Solar Zone 4, winter-peaking utility distribution system or sub-system</v>
          </cell>
          <cell r="E8">
            <v>6000</v>
          </cell>
          <cell r="F8">
            <v>0</v>
          </cell>
          <cell r="G8">
            <v>260.4925842285156</v>
          </cell>
          <cell r="H8">
            <v>20</v>
          </cell>
          <cell r="I8" t="str">
            <v>Deemed</v>
          </cell>
          <cell r="J8">
            <v>1700</v>
          </cell>
          <cell r="K8">
            <v>1829.625</v>
          </cell>
          <cell r="L8">
            <v>0.008999999612569809</v>
          </cell>
          <cell r="M8">
            <v>8.717486580761458E-05</v>
          </cell>
          <cell r="N8">
            <v>3.27936122445355</v>
          </cell>
          <cell r="O8">
            <v>0</v>
          </cell>
          <cell r="P8">
            <v>0.14237484961591343</v>
          </cell>
          <cell r="Q8">
            <v>3.27936122445355</v>
          </cell>
          <cell r="R8">
            <v>0.47430530131194276</v>
          </cell>
          <cell r="S8">
            <v>1.819707978054369E-06</v>
          </cell>
          <cell r="T8">
            <v>0</v>
          </cell>
          <cell r="U8">
            <v>0.47430703850326766</v>
          </cell>
          <cell r="V8">
            <v>-2.8050541859502824</v>
          </cell>
          <cell r="W8">
            <v>0.14463397169133232</v>
          </cell>
          <cell r="X8">
            <v>21.563</v>
          </cell>
          <cell r="Y8">
            <v>0.00968609657138586</v>
          </cell>
          <cell r="Z8">
            <v>0.001347931892304845</v>
          </cell>
          <cell r="AA8">
            <v>0</v>
          </cell>
          <cell r="AB8">
            <v>0</v>
          </cell>
          <cell r="AC8">
            <v>0</v>
          </cell>
          <cell r="AD8">
            <v>0.07638401515550285</v>
          </cell>
          <cell r="AE8">
            <v>3.421735958102753</v>
          </cell>
          <cell r="AF8">
            <v>0.5520389987168648</v>
          </cell>
          <cell r="AG8">
            <v>-2.8696969593858883</v>
          </cell>
          <cell r="AH8">
            <v>0.16133302450180054</v>
          </cell>
          <cell r="AI8" t="str">
            <v>Federal: Renewable Energy Production Incentive, solar energy investment tax credit.  ID: low-interest loan program, individual income tax deduction, rebate for alternatives to line extensions.  MT: Property tax exemption, Universal system benefit fund, ne</v>
          </cell>
          <cell r="AJ8" t="str">
            <v>Default value.  Customers should consider estimating production using CR&amp;D protocol or metering if conditions such as the following occur:  tracking equipment, local solar radiation data available, load shaping using battery backup.  </v>
          </cell>
          <cell r="AK8">
            <v>268.7789504480935</v>
          </cell>
        </row>
        <row r="9">
          <cell r="A9" t="str">
            <v>Customer-side Solar PV (1 KW System), Solar Zone 3, Winter peak load area</v>
          </cell>
          <cell r="B9" t="str">
            <v>Systems must be installed per Appendix Q of RTF's Recommendations to BPA "Quality-Control Criteria for Customer-Side Photovoltaics and Direct Application Renewable Resources"</v>
          </cell>
          <cell r="C9" t="str">
            <v>All sectors, customer side of meter</v>
          </cell>
          <cell r="D9" t="str">
            <v>Solar Zone 3, winter-peaking utility distribution system or sub-system</v>
          </cell>
          <cell r="E9">
            <v>6000</v>
          </cell>
          <cell r="F9">
            <v>0</v>
          </cell>
          <cell r="G9">
            <v>260.4925842285156</v>
          </cell>
          <cell r="H9">
            <v>20</v>
          </cell>
          <cell r="I9" t="str">
            <v>Deemed</v>
          </cell>
          <cell r="J9">
            <v>1540</v>
          </cell>
          <cell r="K9">
            <v>1657.425</v>
          </cell>
          <cell r="L9">
            <v>0.008999999612569809</v>
          </cell>
          <cell r="M9">
            <v>8.717728105290212E-05</v>
          </cell>
          <cell r="N9">
            <v>3.6200740789422308</v>
          </cell>
          <cell r="O9">
            <v>0</v>
          </cell>
          <cell r="P9">
            <v>0.15716704178380056</v>
          </cell>
          <cell r="Q9">
            <v>3.6200740789422308</v>
          </cell>
          <cell r="R9">
            <v>0.4825109344993539</v>
          </cell>
          <cell r="S9">
            <v>2.0088241762267445E-06</v>
          </cell>
          <cell r="T9">
            <v>0</v>
          </cell>
          <cell r="U9">
            <v>0.48251285223122</v>
          </cell>
          <cell r="V9">
            <v>-3.1375612267110107</v>
          </cell>
          <cell r="W9">
            <v>0.13328811557696302</v>
          </cell>
          <cell r="X9">
            <v>19.533</v>
          </cell>
          <cell r="Y9">
            <v>0.00968636479228735</v>
          </cell>
          <cell r="Z9">
            <v>0.001488017904986274</v>
          </cell>
          <cell r="AA9">
            <v>0</v>
          </cell>
          <cell r="AB9">
            <v>0</v>
          </cell>
          <cell r="AC9">
            <v>0</v>
          </cell>
          <cell r="AD9">
            <v>0.07638401515550287</v>
          </cell>
          <cell r="AE9">
            <v>3.7772409927108317</v>
          </cell>
          <cell r="AF9">
            <v>0.560384873184307</v>
          </cell>
          <cell r="AG9">
            <v>-3.2168561195265246</v>
          </cell>
          <cell r="AH9">
            <v>0.14835825562477112</v>
          </cell>
          <cell r="AI9" t="str">
            <v>Federal: Renewable Energy Production Incentive, solar energy investment tax credit.  ID: low-interest loan program, individual income tax deduction, rebate for alternatives to line extensions.  MT: Property tax exemption, Universal system benefit fund, ne</v>
          </cell>
          <cell r="AJ9" t="str">
            <v>Default value.  Customers should consider estimating production using CR&amp;D protocol or metering if conditions such as the following occur:  tracking equipment, local solar radiation data available, load shaping using battery backup.  </v>
          </cell>
          <cell r="AK9">
            <v>296.7040362089344</v>
          </cell>
        </row>
        <row r="10">
          <cell r="A10" t="str">
            <v>Customer-side Solar PV (1 KW System), Solar Zone 2, Summer peak load area</v>
          </cell>
          <cell r="B10" t="str">
            <v>Systems must be installed per Appendix Q of RTF's Recommendations to BPA "Quality-Control Criteria for Customer-Side Photovoltaics and Direct Application Renewable Resources"</v>
          </cell>
          <cell r="C10" t="str">
            <v>All sectors, customer side of meter</v>
          </cell>
          <cell r="D10" t="str">
            <v>Solar Zone 2, summer-peaking utility distribution system or sub-system</v>
          </cell>
          <cell r="E10">
            <v>6000</v>
          </cell>
          <cell r="F10">
            <v>0</v>
          </cell>
          <cell r="G10">
            <v>260.4925842285156</v>
          </cell>
          <cell r="H10">
            <v>20</v>
          </cell>
          <cell r="I10" t="str">
            <v>Deemed</v>
          </cell>
          <cell r="J10">
            <v>1320</v>
          </cell>
          <cell r="K10">
            <v>1420.65</v>
          </cell>
          <cell r="L10">
            <v>0.008999999612569809</v>
          </cell>
          <cell r="M10">
            <v>0.004242941438886223</v>
          </cell>
          <cell r="N10">
            <v>4.223419758765935</v>
          </cell>
          <cell r="O10">
            <v>0</v>
          </cell>
          <cell r="P10">
            <v>0.1833615487477673</v>
          </cell>
          <cell r="Q10">
            <v>4.223419758765935</v>
          </cell>
          <cell r="R10">
            <v>0.49090666510529013</v>
          </cell>
          <cell r="S10">
            <v>0.00011406500362248152</v>
          </cell>
          <cell r="T10">
            <v>0</v>
          </cell>
          <cell r="U10">
            <v>0.49101555771150857</v>
          </cell>
          <cell r="V10">
            <v>-3.7324042010544267</v>
          </cell>
          <cell r="W10">
            <v>0.11626018386933464</v>
          </cell>
          <cell r="X10">
            <v>0.344</v>
          </cell>
          <cell r="Y10">
            <v>0.4714379608631134</v>
          </cell>
          <cell r="Z10">
            <v>0.08449260282175797</v>
          </cell>
          <cell r="AA10">
            <v>0</v>
          </cell>
          <cell r="AB10">
            <v>0</v>
          </cell>
          <cell r="AC10">
            <v>0</v>
          </cell>
          <cell r="AD10">
            <v>0.07638401515550286</v>
          </cell>
          <cell r="AE10">
            <v>4.406781158162636</v>
          </cell>
          <cell r="AF10">
            <v>0.6518921590139196</v>
          </cell>
          <cell r="AG10">
            <v>-3.754888999148717</v>
          </cell>
          <cell r="AH10">
            <v>0.1479293256998062</v>
          </cell>
          <cell r="AI10" t="str">
            <v>Federal: Renewable Energy Production Incentive, solar energy investment tax credit.  ID: low-interest loan program, individual income tax deduction, rebate for alternatives to line extensions.  MT: Property tax exemption, Universal system benefit fund, ne</v>
          </cell>
          <cell r="AJ10" t="str">
            <v>Default value.  Customers should consider estimating production using CR&amp;D protocol or metering if conditions such as the following occur:  tracking equipment, local solar radiation data available, load shaping using battery backup.  </v>
          </cell>
          <cell r="AK10">
            <v>346.15470891042344</v>
          </cell>
        </row>
        <row r="11">
          <cell r="A11" t="str">
            <v>Customer-side Solar PV (1 KW System), Solar Zone 1, Summer peak load area</v>
          </cell>
          <cell r="B11" t="str">
            <v>Systems must be installed per Appendix Q of RTF's Recommendations to BPA "Quality-Control Criteria for Customer-Side Photovoltaics and Direct Application Renewable Resources"</v>
          </cell>
          <cell r="C11" t="str">
            <v>All sectors, customer side of meter</v>
          </cell>
          <cell r="D11" t="str">
            <v>Solar Zone 1, summer-peaking utility distribution system or sub-system</v>
          </cell>
          <cell r="E11">
            <v>6000</v>
          </cell>
          <cell r="F11">
            <v>0</v>
          </cell>
          <cell r="G11">
            <v>260.4925842285156</v>
          </cell>
          <cell r="H11">
            <v>20</v>
          </cell>
          <cell r="I11" t="str">
            <v>Deemed</v>
          </cell>
          <cell r="J11">
            <v>1210</v>
          </cell>
          <cell r="K11">
            <v>1302.2625</v>
          </cell>
          <cell r="L11">
            <v>0.008999999612569809</v>
          </cell>
          <cell r="M11">
            <v>0.004247431324006737</v>
          </cell>
          <cell r="N11">
            <v>4.607367009562839</v>
          </cell>
          <cell r="O11">
            <v>0</v>
          </cell>
          <cell r="P11">
            <v>0.20003078045210979</v>
          </cell>
          <cell r="Q11">
            <v>4.607367009562839</v>
          </cell>
          <cell r="R11">
            <v>0.4919648383594222</v>
          </cell>
          <cell r="S11">
            <v>0.0001245662298955066</v>
          </cell>
          <cell r="T11">
            <v>0</v>
          </cell>
          <cell r="U11">
            <v>0.49208375599922904</v>
          </cell>
          <cell r="V11">
            <v>-4.115283253563611</v>
          </cell>
          <cell r="W11">
            <v>0.10680368092619551</v>
          </cell>
          <cell r="X11">
            <v>0.315</v>
          </cell>
          <cell r="Y11">
            <v>0.47193682193756104</v>
          </cell>
          <cell r="Z11">
            <v>0.09227128784579242</v>
          </cell>
          <cell r="AA11">
            <v>0</v>
          </cell>
          <cell r="AB11">
            <v>0</v>
          </cell>
          <cell r="AC11">
            <v>0</v>
          </cell>
          <cell r="AD11">
            <v>0.07638401515550285</v>
          </cell>
          <cell r="AE11">
            <v>4.807397627086512</v>
          </cell>
          <cell r="AF11">
            <v>0.6607390510565746</v>
          </cell>
          <cell r="AG11">
            <v>-4.146658576029938</v>
          </cell>
          <cell r="AH11">
            <v>0.13744214177131653</v>
          </cell>
          <cell r="AI11" t="str">
            <v>Federal: Renewable Energy Production Incentive, solar energy investment tax credit.  ID: low-interest loan program, individual income tax deduction, rebate for alternatives to line extensions.  MT: Property tax exemption, Universal system benefit fund, ne</v>
          </cell>
          <cell r="AJ11" t="str">
            <v>Default value.  Customers should consider estimating production using CR&amp;D protocol or metering if conditions such as the following occur:  tracking equipment, local solar radiation data available, load shaping using battery backup.  </v>
          </cell>
          <cell r="AK11">
            <v>377.62331881137106</v>
          </cell>
        </row>
        <row r="12">
          <cell r="A12" t="str">
            <v>Customer-side Solar PV (1 KW System), Solar Zone 2, Winter peak load area</v>
          </cell>
          <cell r="B12" t="str">
            <v>Systems must be installed per Appendix Q of RTF's Recommendations to BPA "Quality-Control Criteria for Customer-Side Photovoltaics and Direct Application Renewable Resources"</v>
          </cell>
          <cell r="C12" t="str">
            <v>All sectors, customer side of meter</v>
          </cell>
          <cell r="D12" t="str">
            <v>Solar Zone 2, winter-peaking utility distribution system or sub-system</v>
          </cell>
          <cell r="E12">
            <v>6000</v>
          </cell>
          <cell r="F12">
            <v>0</v>
          </cell>
          <cell r="G12">
            <v>260.4925842285156</v>
          </cell>
          <cell r="H12">
            <v>20</v>
          </cell>
          <cell r="I12" t="str">
            <v>Deemed</v>
          </cell>
          <cell r="J12">
            <v>1320</v>
          </cell>
          <cell r="K12">
            <v>1420.65</v>
          </cell>
          <cell r="L12">
            <v>0.008999999612569809</v>
          </cell>
          <cell r="M12">
            <v>8.717504957157382E-05</v>
          </cell>
          <cell r="N12">
            <v>4.223419758765935</v>
          </cell>
          <cell r="O12">
            <v>0</v>
          </cell>
          <cell r="P12">
            <v>0.1833615487477673</v>
          </cell>
          <cell r="Q12">
            <v>4.223419758765935</v>
          </cell>
          <cell r="R12">
            <v>0.49090666510529013</v>
          </cell>
          <cell r="S12">
            <v>2.3435682217766756E-06</v>
          </cell>
          <cell r="T12">
            <v>0</v>
          </cell>
          <cell r="U12">
            <v>0.49090890240186413</v>
          </cell>
          <cell r="V12">
            <v>-3.732510856364071</v>
          </cell>
          <cell r="W12">
            <v>0.11623493056378217</v>
          </cell>
          <cell r="X12">
            <v>16.743</v>
          </cell>
          <cell r="Y12">
            <v>0.009686117060482502</v>
          </cell>
          <cell r="Z12">
            <v>0.0017359762480764678</v>
          </cell>
          <cell r="AA12">
            <v>0</v>
          </cell>
          <cell r="AB12">
            <v>0</v>
          </cell>
          <cell r="AC12">
            <v>0</v>
          </cell>
          <cell r="AD12">
            <v>0.07638401515550286</v>
          </cell>
          <cell r="AE12">
            <v>4.406781158162636</v>
          </cell>
          <cell r="AF12">
            <v>0.569028873502006</v>
          </cell>
          <cell r="AG12">
            <v>-3.8377522846606302</v>
          </cell>
          <cell r="AH12">
            <v>0.12912574410438538</v>
          </cell>
          <cell r="AI12" t="str">
            <v>Federal: Renewable Energy Production Incentive, solar energy investment tax credit.  ID: low-interest loan program, individual income tax deduction, rebate for alternatives to line extensions.  MT: Property tax exemption, Universal system benefit fund, ne</v>
          </cell>
          <cell r="AJ12" t="str">
            <v>Default value.  Customers should consider estimating production using CR&amp;D protocol or metering if conditions such as the following occur:  tracking equipment, local solar radiation data available, load shaping using battery backup.  </v>
          </cell>
          <cell r="AK12">
            <v>346.15470891042344</v>
          </cell>
        </row>
        <row r="13">
          <cell r="A13" t="str">
            <v>Customer-side Solar PV (1 KW System), Solar Zone 1, Winter peak load area</v>
          </cell>
          <cell r="B13" t="str">
            <v>Systems must be installed per Appendix Q of RTF's Recommendations to BPA "Quality-Control Criteria for Customer-Side Photovoltaics and Direct Application Renewable Resources"</v>
          </cell>
          <cell r="C13" t="str">
            <v>All sectors, customer side of meter</v>
          </cell>
          <cell r="D13" t="str">
            <v>Solar Zone 1, winter-peaking utility distribution system or sub-system</v>
          </cell>
          <cell r="E13">
            <v>6000</v>
          </cell>
          <cell r="F13">
            <v>0</v>
          </cell>
          <cell r="G13">
            <v>260.4925842285156</v>
          </cell>
          <cell r="H13">
            <v>20</v>
          </cell>
          <cell r="I13" t="str">
            <v>Deemed</v>
          </cell>
          <cell r="J13">
            <v>1210</v>
          </cell>
          <cell r="K13">
            <v>1302.2625</v>
          </cell>
          <cell r="L13">
            <v>0.008999999612569809</v>
          </cell>
          <cell r="M13">
            <v>8.717362959747995E-05</v>
          </cell>
          <cell r="N13">
            <v>4.607367009562839</v>
          </cell>
          <cell r="O13">
            <v>0</v>
          </cell>
          <cell r="P13">
            <v>0.20003078045210979</v>
          </cell>
          <cell r="Q13">
            <v>4.607367009562839</v>
          </cell>
          <cell r="R13">
            <v>0.4919648383594222</v>
          </cell>
          <cell r="S13">
            <v>2.5565782203872592E-06</v>
          </cell>
          <cell r="T13">
            <v>0</v>
          </cell>
          <cell r="U13">
            <v>0.4919672790068381</v>
          </cell>
          <cell r="V13">
            <v>-4.1153997305560015</v>
          </cell>
          <cell r="W13">
            <v>0.10677840032837267</v>
          </cell>
          <cell r="X13">
            <v>15.348</v>
          </cell>
          <cell r="Y13">
            <v>0.009685959666967392</v>
          </cell>
          <cell r="Z13">
            <v>0.001893761879302908</v>
          </cell>
          <cell r="AA13">
            <v>0</v>
          </cell>
          <cell r="AB13">
            <v>0</v>
          </cell>
          <cell r="AC13">
            <v>0</v>
          </cell>
          <cell r="AD13">
            <v>0.07638401515550285</v>
          </cell>
          <cell r="AE13">
            <v>4.807397627086512</v>
          </cell>
          <cell r="AF13">
            <v>0.5702450655289832</v>
          </cell>
          <cell r="AG13">
            <v>-4.237152561557529</v>
          </cell>
          <cell r="AH13">
            <v>0.11861824244260788</v>
          </cell>
          <cell r="AI13" t="str">
            <v>Federal: Renewable Energy Production Incentive, solar energy investment tax credit.  ID: low-interest loan program, individual income tax deduction, rebate for alternatives to line extensions.  MT: Property tax exemption, Universal system benefit fund, ne</v>
          </cell>
          <cell r="AJ13" t="str">
            <v>Default value.  Customers should consider estimating production using CR&amp;D protocol or metering if conditions such as the following occur:  tracking equipment, local solar radiation data available, load shaping using battery backup.  </v>
          </cell>
          <cell r="AK13">
            <v>377.62331881137106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asureTable"/>
      <sheetName val="ProData"/>
      <sheetName val="CFLs"/>
      <sheetName val="Bulb Assumptions"/>
      <sheetName val="Res Lighting Fixtures and Use"/>
      <sheetName val="CFL Data"/>
      <sheetName val="Space Conditioning Interaction"/>
      <sheetName val=" Existing SphtSysType PNRES"/>
      <sheetName val="Sales Wght Avg SEER by Vintage "/>
    </sheetNames>
    <sheetDataSet>
      <sheetData sheetId="0">
        <row r="4">
          <cell r="A4" t="str">
            <v>Energy Star CFL in Porches - 32  Watt</v>
          </cell>
          <cell r="B4" t="str">
            <v>Manufacturer, Dealer or Consumer Rebate </v>
          </cell>
          <cell r="C4" t="str">
            <v>Residential Lighting</v>
          </cell>
          <cell r="D4" t="str">
            <v>Regionwide</v>
          </cell>
          <cell r="E4">
            <v>6.96</v>
          </cell>
          <cell r="F4">
            <v>-1.22</v>
          </cell>
          <cell r="G4">
            <v>0</v>
          </cell>
          <cell r="H4">
            <v>5.47945205479452</v>
          </cell>
          <cell r="I4" t="str">
            <v>Deemed</v>
          </cell>
          <cell r="J4">
            <v>90.44992</v>
          </cell>
          <cell r="K4">
            <v>97.34672640000001</v>
          </cell>
          <cell r="L4">
            <v>0.27799999713897705</v>
          </cell>
          <cell r="M4">
            <v>0.007723284720516206</v>
          </cell>
          <cell r="N4">
            <v>0.17004911672147313</v>
          </cell>
          <cell r="O4">
            <v>-0.15911583475722346</v>
          </cell>
          <cell r="P4">
            <v>0</v>
          </cell>
          <cell r="Q4">
            <v>0.17004911672147313</v>
          </cell>
          <cell r="R4">
            <v>0.3882385009951399</v>
          </cell>
          <cell r="S4">
            <v>0.0030300735492853168</v>
          </cell>
          <cell r="T4">
            <v>0.04604997984624945</v>
          </cell>
          <cell r="U4">
            <v>0.43718115252444395</v>
          </cell>
          <cell r="V4">
            <v>0.26713203580297085</v>
          </cell>
          <cell r="W4">
            <v>2.570911045898061</v>
          </cell>
          <cell r="X4">
            <v>0.4</v>
          </cell>
          <cell r="Y4">
            <v>0.027781600132584572</v>
          </cell>
          <cell r="Z4">
            <v>0.07266362925962323</v>
          </cell>
          <cell r="AA4" t="str">
            <v>Reduced operation and maintenance costs due to fewer lamp replacements.</v>
          </cell>
          <cell r="AB4" t="str">
            <v>Reduced solid waste production from used lamps.</v>
          </cell>
          <cell r="AC4">
            <v>0.15911583475722346</v>
          </cell>
          <cell r="AD4">
            <v>0</v>
          </cell>
          <cell r="AE4">
            <v>0.17004911672147313</v>
          </cell>
          <cell r="AF4">
            <v>0.6689606165412907</v>
          </cell>
          <cell r="AG4">
            <v>0.4989114998198175</v>
          </cell>
          <cell r="AH4">
            <v>3.933925852946327</v>
          </cell>
          <cell r="AI4" t="str">
            <v>The Northwest Energy Efficiency Alliance in supporting buying down the cost of fluorescent fixtures. For current information on this program see www.nwalliance.org. or contact the Alliance at 800-411-0834. The US Department of Energy is sponsoring a bulk </v>
          </cell>
          <cell r="AK4">
            <v>0.8588144073411537</v>
          </cell>
        </row>
        <row r="5">
          <cell r="A5" t="str">
            <v>Energy Star CFL in Average - Exterior Wattage - 37  Watt</v>
          </cell>
          <cell r="B5" t="str">
            <v>Manufacturer, Dealer or Consumer Rebate </v>
          </cell>
          <cell r="C5" t="str">
            <v>Residential Lighting</v>
          </cell>
          <cell r="D5" t="str">
            <v>Regionwide</v>
          </cell>
          <cell r="E5">
            <v>9.98</v>
          </cell>
          <cell r="F5">
            <v>-0.85</v>
          </cell>
          <cell r="G5">
            <v>0</v>
          </cell>
          <cell r="H5">
            <v>8.767123287671232</v>
          </cell>
          <cell r="I5" t="str">
            <v>Deemed</v>
          </cell>
          <cell r="J5">
            <v>68.0018944</v>
          </cell>
          <cell r="K5">
            <v>73.18703884799999</v>
          </cell>
          <cell r="L5">
            <v>0.27799999713897705</v>
          </cell>
          <cell r="M5">
            <v>0.005806505876242637</v>
          </cell>
          <cell r="N5">
            <v>0.24693436285198644</v>
          </cell>
          <cell r="O5">
            <v>-0.14815069260438346</v>
          </cell>
          <cell r="P5">
            <v>0</v>
          </cell>
          <cell r="Q5">
            <v>0.24693436285198644</v>
          </cell>
          <cell r="R5">
            <v>0.38823850099513935</v>
          </cell>
          <cell r="S5">
            <v>0.0030300736881061084</v>
          </cell>
          <cell r="T5">
            <v>0.046049979917325706</v>
          </cell>
          <cell r="U5">
            <v>0.4371811525955197</v>
          </cell>
          <cell r="V5">
            <v>0.19024678974353326</v>
          </cell>
          <cell r="W5">
            <v>1.7704346513229834</v>
          </cell>
          <cell r="X5">
            <v>0.4</v>
          </cell>
          <cell r="Y5">
            <v>0.02088671177625656</v>
          </cell>
          <cell r="Z5">
            <v>0.07266363880753217</v>
          </cell>
          <cell r="AA5" t="str">
            <v>Reduced operation and maintenance costs due to fewer lamp replacements.</v>
          </cell>
          <cell r="AB5" t="str">
            <v>Reduced solid waste production from used lamps.</v>
          </cell>
          <cell r="AC5">
            <v>0.14815069260438346</v>
          </cell>
          <cell r="AD5">
            <v>0</v>
          </cell>
          <cell r="AE5">
            <v>0.24693436285198644</v>
          </cell>
          <cell r="AF5">
            <v>0.6579954840074353</v>
          </cell>
          <cell r="AG5">
            <v>0.4110611211554489</v>
          </cell>
          <cell r="AH5">
            <v>2.664657427212108</v>
          </cell>
          <cell r="AI5" t="str">
            <v>The Northwest Energy Efficiency Alliance in supporting buying down the cost of fluorescent fixtures. For current information on this program see www.nwalliance.org. or contact the Alliance at 800-411-0834. The US Department of Energy is sponsoring a bulk </v>
          </cell>
          <cell r="AK5">
            <v>7.759503693610115</v>
          </cell>
        </row>
        <row r="6">
          <cell r="A6" t="str">
            <v>Energy Star CFL in Average - Interior Wattage - 101  Watt</v>
          </cell>
          <cell r="B6" t="str">
            <v>Manufacturer, Dealer or Consumer Rebate </v>
          </cell>
          <cell r="C6" t="str">
            <v>Residential Lighting</v>
          </cell>
          <cell r="D6" t="str">
            <v>Regionwide</v>
          </cell>
          <cell r="E6">
            <v>29.27</v>
          </cell>
          <cell r="F6">
            <v>-0.7</v>
          </cell>
          <cell r="G6">
            <v>0</v>
          </cell>
          <cell r="H6">
            <v>12.942351598173518</v>
          </cell>
          <cell r="I6" t="str">
            <v>Deemed</v>
          </cell>
          <cell r="J6">
            <v>178.51715153690031</v>
          </cell>
          <cell r="K6">
            <v>192.12908434158896</v>
          </cell>
          <cell r="L6">
            <v>0.27799999713897705</v>
          </cell>
          <cell r="M6">
            <v>0.015243117835980596</v>
          </cell>
          <cell r="N6">
            <v>0.20412073191950234</v>
          </cell>
          <cell r="O6">
            <v>-0.04613755178230942</v>
          </cell>
          <cell r="P6">
            <v>0</v>
          </cell>
          <cell r="Q6">
            <v>0.20412073191950234</v>
          </cell>
          <cell r="R6">
            <v>0.38823850099514</v>
          </cell>
          <cell r="S6">
            <v>0.003030073780037696</v>
          </cell>
          <cell r="T6">
            <v>0.04604997693115132</v>
          </cell>
          <cell r="U6">
            <v>0.437181149609346</v>
          </cell>
          <cell r="V6">
            <v>0.23306041768984367</v>
          </cell>
          <cell r="W6">
            <v>2.1417772976718212</v>
          </cell>
          <cell r="X6">
            <v>0.4</v>
          </cell>
          <cell r="Y6">
            <v>0.054831359535455704</v>
          </cell>
          <cell r="Z6">
            <v>0.07266362822705218</v>
          </cell>
          <cell r="AA6" t="str">
            <v>Reduced operation and maintenance costs due to fewer lamp replacements.</v>
          </cell>
          <cell r="AB6" t="str">
            <v>Reduced solid waste production from used lamps.</v>
          </cell>
          <cell r="AC6">
            <v>0.04613755178230942</v>
          </cell>
          <cell r="AD6">
            <v>0</v>
          </cell>
          <cell r="AE6">
            <v>0.20412073191950234</v>
          </cell>
          <cell r="AF6">
            <v>0.5559823296187075</v>
          </cell>
          <cell r="AG6">
            <v>0.3518615976992052</v>
          </cell>
          <cell r="AH6">
            <v>2.723791573694564</v>
          </cell>
          <cell r="AI6" t="str">
            <v>The Northwest Energy Efficiency Alliance in supporting buying down the cost of fluorescent fixtures. For current information on this program see www.nwalliance.org. or contact the Alliance at 800-411-0834. The US Department of Energy is sponsoring a bulk </v>
          </cell>
          <cell r="AK6">
            <v>12.40965268756147</v>
          </cell>
        </row>
        <row r="7">
          <cell r="A7" t="str">
            <v>Energy Star CFL in Kitchens - 116  Watt</v>
          </cell>
          <cell r="B7" t="str">
            <v>Manufacturer, Dealer or Consumer Rebate </v>
          </cell>
          <cell r="C7" t="str">
            <v>Residential Lighting</v>
          </cell>
          <cell r="D7" t="str">
            <v>Regionwide</v>
          </cell>
          <cell r="E7">
            <v>31.68</v>
          </cell>
          <cell r="F7">
            <v>-1.22</v>
          </cell>
          <cell r="G7">
            <v>0</v>
          </cell>
          <cell r="H7">
            <v>5.47945205479452</v>
          </cell>
          <cell r="I7" t="str">
            <v>Deemed</v>
          </cell>
          <cell r="J7">
            <v>342.6565252356765</v>
          </cell>
          <cell r="K7">
            <v>368.78408528489683</v>
          </cell>
          <cell r="L7">
            <v>0.27799999713897705</v>
          </cell>
          <cell r="M7">
            <v>0.029258554410417116</v>
          </cell>
          <cell r="N7">
            <v>0.2044292570060989</v>
          </cell>
          <cell r="O7">
            <v>-0.0420012854406475</v>
          </cell>
          <cell r="P7">
            <v>0</v>
          </cell>
          <cell r="Q7">
            <v>0.2044292570060989</v>
          </cell>
          <cell r="R7">
            <v>0.3882385009951405</v>
          </cell>
          <cell r="S7">
            <v>0.0030300737208989073</v>
          </cell>
          <cell r="T7">
            <v>0.04604998088020651</v>
          </cell>
          <cell r="U7">
            <v>0.43718115355840165</v>
          </cell>
          <cell r="V7">
            <v>0.23275189655230274</v>
          </cell>
          <cell r="W7">
            <v>2.138544941956908</v>
          </cell>
          <cell r="X7">
            <v>0.4</v>
          </cell>
          <cell r="Y7">
            <v>0.10524659603834152</v>
          </cell>
          <cell r="Z7">
            <v>0.07266363868852974</v>
          </cell>
          <cell r="AA7" t="str">
            <v>Reduced operation and maintenance costs due to fewer lamp replacements.</v>
          </cell>
          <cell r="AB7" t="str">
            <v>Reduced solid waste production from used lamps.</v>
          </cell>
          <cell r="AC7">
            <v>0.0420012854406475</v>
          </cell>
          <cell r="AD7">
            <v>0</v>
          </cell>
          <cell r="AE7">
            <v>0.2044292570060989</v>
          </cell>
          <cell r="AF7">
            <v>0.5518460776875789</v>
          </cell>
          <cell r="AG7">
            <v>0.34741682068147994</v>
          </cell>
          <cell r="AH7">
            <v>2.699447651326714</v>
          </cell>
          <cell r="AI7" t="str">
            <v>The Northwest Energy Efficiency Alliance in supporting buying down the cost of fluorescent fixtures. For current information on this program see www.nwalliance.org. or contact the Alliance at 800-411-0834. The US Department of Energy is sponsoring a bulk </v>
          </cell>
          <cell r="AK7">
            <v>12.75879313515025</v>
          </cell>
        </row>
        <row r="8">
          <cell r="A8" t="str">
            <v>Energy Star CFL in Yard/ Driveway - 40.8  Watt</v>
          </cell>
          <cell r="B8" t="str">
            <v>Manufacturer, Dealer or Consumer Rebate </v>
          </cell>
          <cell r="C8" t="str">
            <v>Residential Lighting</v>
          </cell>
          <cell r="D8" t="str">
            <v>Regionwide</v>
          </cell>
          <cell r="E8">
            <v>12</v>
          </cell>
          <cell r="F8">
            <v>-0.61</v>
          </cell>
          <cell r="G8">
            <v>0</v>
          </cell>
          <cell r="H8">
            <v>10.95890410958904</v>
          </cell>
          <cell r="I8" t="str">
            <v>Deemed</v>
          </cell>
          <cell r="J8">
            <v>53.036544000000006</v>
          </cell>
          <cell r="K8">
            <v>57.08058048</v>
          </cell>
          <cell r="L8">
            <v>0.27799999713897705</v>
          </cell>
          <cell r="M8">
            <v>0.004528653313393592</v>
          </cell>
          <cell r="N8">
            <v>0.3190273936308709</v>
          </cell>
          <cell r="O8">
            <v>-0.13566901691051828</v>
          </cell>
          <cell r="P8">
            <v>0</v>
          </cell>
          <cell r="Q8">
            <v>0.3190273936308709</v>
          </cell>
          <cell r="R8">
            <v>0.3882385009951397</v>
          </cell>
          <cell r="S8">
            <v>0.0030300735848837025</v>
          </cell>
          <cell r="T8">
            <v>0.0460499799981359</v>
          </cell>
          <cell r="U8">
            <v>0.43718115267633023</v>
          </cell>
          <cell r="V8">
            <v>0.11815375904545933</v>
          </cell>
          <cell r="W8">
            <v>1.3703561556289694</v>
          </cell>
          <cell r="X8">
            <v>0.4</v>
          </cell>
          <cell r="Y8">
            <v>0.016290120780467987</v>
          </cell>
          <cell r="Z8">
            <v>0.07266363852469646</v>
          </cell>
          <cell r="AA8" t="str">
            <v>Reduced operation and maintenance costs due to fewer lamp replacements.</v>
          </cell>
          <cell r="AB8" t="str">
            <v>Reduced solid waste production from used lamps.</v>
          </cell>
          <cell r="AC8">
            <v>0.13566901691051828</v>
          </cell>
          <cell r="AD8">
            <v>0</v>
          </cell>
          <cell r="AE8">
            <v>0.3190273936308709</v>
          </cell>
          <cell r="AF8">
            <v>0.6455138081115449</v>
          </cell>
          <cell r="AG8">
            <v>0.326486414480674</v>
          </cell>
          <cell r="AH8">
            <v>2.0233805027364937</v>
          </cell>
          <cell r="AI8" t="str">
            <v>The Northwest Energy Efficiency Alliance in supporting buying down the cost of fluorescent fixtures. For current information on this program see www.nwalliance.org. or contact the Alliance at 800-411-0834. The US Department of Energy is sponsoring a bulk </v>
          </cell>
          <cell r="AK8">
            <v>14.402886845777658</v>
          </cell>
        </row>
        <row r="9">
          <cell r="A9" t="str">
            <v>Energy Star CFL in Living Rooms - 100  Watt</v>
          </cell>
          <cell r="B9" t="str">
            <v>Manufacturer, Dealer or Consumer Rebate </v>
          </cell>
          <cell r="C9" t="str">
            <v>Residential Lighting</v>
          </cell>
          <cell r="D9" t="str">
            <v>Regionwide</v>
          </cell>
          <cell r="E9">
            <v>25.63</v>
          </cell>
          <cell r="F9">
            <v>-0.91</v>
          </cell>
          <cell r="G9">
            <v>0</v>
          </cell>
          <cell r="H9">
            <v>7.305936073059359</v>
          </cell>
          <cell r="I9" t="str">
            <v>Deemed</v>
          </cell>
          <cell r="J9">
            <v>221.54516717823913</v>
          </cell>
          <cell r="K9">
            <v>238.43798617557985</v>
          </cell>
          <cell r="L9">
            <v>0.27799999713897705</v>
          </cell>
          <cell r="M9">
            <v>0.018917168799838655</v>
          </cell>
          <cell r="N9">
            <v>0.2262908580588869</v>
          </cell>
          <cell r="O9">
            <v>-0.048720158219647355</v>
          </cell>
          <cell r="P9">
            <v>0</v>
          </cell>
          <cell r="Q9">
            <v>0.2262908580588869</v>
          </cell>
          <cell r="R9">
            <v>0.38823850099513985</v>
          </cell>
          <cell r="S9">
            <v>0.0030300736045290695</v>
          </cell>
          <cell r="T9">
            <v>0.046049979569968334</v>
          </cell>
          <cell r="U9">
            <v>0.43718115224816284</v>
          </cell>
          <cell r="V9">
            <v>0.21089029418927593</v>
          </cell>
          <cell r="W9">
            <v>1.9319434996105616</v>
          </cell>
          <cell r="X9">
            <v>0.4</v>
          </cell>
          <cell r="Y9">
            <v>0.06804736703634262</v>
          </cell>
          <cell r="Z9">
            <v>0.07266364523972062</v>
          </cell>
          <cell r="AA9" t="str">
            <v>Reduced operation and maintenance costs due to fewer lamp replacements.</v>
          </cell>
          <cell r="AB9" t="str">
            <v>Reduced solid waste production from used lamps.</v>
          </cell>
          <cell r="AC9">
            <v>0.048720158219647355</v>
          </cell>
          <cell r="AD9">
            <v>0</v>
          </cell>
          <cell r="AE9">
            <v>0.2262908580588869</v>
          </cell>
          <cell r="AF9">
            <v>0.5585649557075308</v>
          </cell>
          <cell r="AG9">
            <v>0.3322740976486439</v>
          </cell>
          <cell r="AH9">
            <v>2.4683496297591367</v>
          </cell>
          <cell r="AI9" t="str">
            <v>The Northwest Energy Efficiency Alliance in supporting buying down the cost of fluorescent fixtures. For current information on this program see www.nwalliance.org. or contact the Alliance at 800-411-0834. The US Department of Energy is sponsoring a bulk </v>
          </cell>
          <cell r="AK9">
            <v>13.948261863990288</v>
          </cell>
        </row>
        <row r="10">
          <cell r="A10" t="str">
            <v>Energy Star CFL in Weighted Average - Interior &amp; Exterior Wattage - 92  Watt</v>
          </cell>
          <cell r="B10" t="str">
            <v>Manufacturer, Dealer or Consumer Rebate </v>
          </cell>
          <cell r="C10" t="str">
            <v>Residential Lighting</v>
          </cell>
          <cell r="D10" t="str">
            <v>Regionwide</v>
          </cell>
          <cell r="E10">
            <v>26.66</v>
          </cell>
          <cell r="F10">
            <v>-0.72</v>
          </cell>
          <cell r="G10">
            <v>0</v>
          </cell>
          <cell r="H10">
            <v>9.294657926757466</v>
          </cell>
          <cell r="I10" t="str">
            <v>Deemed</v>
          </cell>
          <cell r="J10">
            <v>163.58265732921112</v>
          </cell>
          <cell r="K10">
            <v>176.05583495056348</v>
          </cell>
          <cell r="L10">
            <v>0.27799999713897705</v>
          </cell>
          <cell r="M10">
            <v>0.01396790000358358</v>
          </cell>
          <cell r="N10">
            <v>0.2616158173461009</v>
          </cell>
          <cell r="O10">
            <v>-0.05186825589381973</v>
          </cell>
          <cell r="P10">
            <v>0</v>
          </cell>
          <cell r="Q10">
            <v>0.2616158173461009</v>
          </cell>
          <cell r="R10">
            <v>0.38823850099513935</v>
          </cell>
          <cell r="S10">
            <v>0.0030300737657231874</v>
          </cell>
          <cell r="T10">
            <v>0.04604997907533434</v>
          </cell>
          <cell r="U10">
            <v>0.4371811517535284</v>
          </cell>
          <cell r="V10">
            <v>0.1755653344074275</v>
          </cell>
          <cell r="W10">
            <v>1.671080732764586</v>
          </cell>
          <cell r="X10">
            <v>0.4</v>
          </cell>
          <cell r="Y10">
            <v>0.05024424567818642</v>
          </cell>
          <cell r="Z10">
            <v>0.0726636417780276</v>
          </cell>
          <cell r="AA10" t="str">
            <v>Reduced operation and maintenance costs due to fewer lamp replacements.</v>
          </cell>
          <cell r="AB10" t="str">
            <v>Reduced solid waste production from used lamps.</v>
          </cell>
          <cell r="AC10">
            <v>0.05186825589381973</v>
          </cell>
          <cell r="AD10">
            <v>0</v>
          </cell>
          <cell r="AE10">
            <v>0.2616158173461009</v>
          </cell>
          <cell r="AF10">
            <v>0.5617130494253757</v>
          </cell>
          <cell r="AG10">
            <v>0.3000972320792748</v>
          </cell>
          <cell r="AH10">
            <v>2.14709131551578</v>
          </cell>
          <cell r="AI10" t="str">
            <v>The Northwest Energy Efficiency Alliance in supporting buying down the cost of fluorescent fixtures. For current information on this program see www.nwalliance.org. or contact the Alliance at 800-411-0834. The US Department of Energy is sponsoring a bulk </v>
          </cell>
          <cell r="AK10">
            <v>16.47576851377083</v>
          </cell>
        </row>
        <row r="11">
          <cell r="A11" t="str">
            <v>Energy Star CFL  Weighted Average - Whole House Savings</v>
          </cell>
          <cell r="B11" t="str">
            <v>Manufacturer, Dealer or Consumer Rebate </v>
          </cell>
          <cell r="C11" t="str">
            <v>Residential Lighting</v>
          </cell>
          <cell r="D11" t="str">
            <v>Regionwide</v>
          </cell>
          <cell r="E11">
            <v>163.08</v>
          </cell>
          <cell r="F11">
            <v>-3.35</v>
          </cell>
          <cell r="G11">
            <v>0</v>
          </cell>
          <cell r="H11">
            <v>9.294657926757466</v>
          </cell>
          <cell r="I11" t="str">
            <v>Deemed</v>
          </cell>
          <cell r="J11">
            <v>969.9484113134216</v>
          </cell>
          <cell r="K11">
            <v>1043.90697767607</v>
          </cell>
          <cell r="L11">
            <v>0.27799999713897705</v>
          </cell>
          <cell r="M11">
            <v>0.0828213860751443</v>
          </cell>
          <cell r="N11">
            <v>0.2698958167819171</v>
          </cell>
          <cell r="O11">
            <v>-0.04080275095300674</v>
          </cell>
          <cell r="P11">
            <v>0</v>
          </cell>
          <cell r="Q11">
            <v>0.2698958167819171</v>
          </cell>
          <cell r="R11">
            <v>0.3882385009951392</v>
          </cell>
          <cell r="S11">
            <v>0.0030300736485240564</v>
          </cell>
          <cell r="T11">
            <v>0.04604998014898048</v>
          </cell>
          <cell r="U11">
            <v>0.4371811528271743</v>
          </cell>
          <cell r="V11">
            <v>0.1672853360452572</v>
          </cell>
          <cell r="W11">
            <v>1.6198144826395295</v>
          </cell>
          <cell r="X11">
            <v>0.4</v>
          </cell>
          <cell r="Y11">
            <v>0.2979186475276947</v>
          </cell>
          <cell r="Z11">
            <v>0.07266362478989405</v>
          </cell>
          <cell r="AA11" t="str">
            <v>Reduced operation and maintenance costs due to fewer lamp replacements.</v>
          </cell>
          <cell r="AB11" t="str">
            <v>Reduced solid waste production from used lamps.</v>
          </cell>
          <cell r="AC11">
            <v>0.04080275095300674</v>
          </cell>
          <cell r="AD11">
            <v>0</v>
          </cell>
          <cell r="AE11">
            <v>0.2698958167819171</v>
          </cell>
          <cell r="AF11">
            <v>0.5506475285700752</v>
          </cell>
          <cell r="AG11">
            <v>0.28075171178815805</v>
          </cell>
          <cell r="AH11">
            <v>2.0402225389621833</v>
          </cell>
          <cell r="AI11" t="str">
            <v>The Northwest Energy Efficiency Alliance in supporting buying down the cost of fluorescent fixtures. For current information on this program see www.nwalliance.org. or contact the Alliance at 800-411-0834. The US Department of Energy is sponsoring a bulk </v>
          </cell>
          <cell r="AK11">
            <v>17.99536798453146</v>
          </cell>
        </row>
        <row r="12">
          <cell r="A12" t="str">
            <v>Energy Star CFL in Bathrooms - 112  Watt</v>
          </cell>
          <cell r="B12" t="str">
            <v>Manufacturer, Dealer or Consumer Rebate </v>
          </cell>
          <cell r="C12" t="str">
            <v>Residential Lighting</v>
          </cell>
          <cell r="D12" t="str">
            <v>Regionwide</v>
          </cell>
          <cell r="E12">
            <v>33.28</v>
          </cell>
          <cell r="F12">
            <v>-0.61</v>
          </cell>
          <cell r="G12">
            <v>0</v>
          </cell>
          <cell r="H12">
            <v>10.95890410958904</v>
          </cell>
          <cell r="I12" t="str">
            <v>Deemed</v>
          </cell>
          <cell r="J12">
            <v>165.4203914930852</v>
          </cell>
          <cell r="K12">
            <v>178.03369634443294</v>
          </cell>
          <cell r="L12">
            <v>0.27799999713897705</v>
          </cell>
          <cell r="M12">
            <v>0.014124819370546193</v>
          </cell>
          <cell r="N12">
            <v>0.28374744518450373</v>
          </cell>
          <cell r="O12">
            <v>-0.043497755747435925</v>
          </cell>
          <cell r="P12">
            <v>0</v>
          </cell>
          <cell r="Q12">
            <v>0.28374744518450373</v>
          </cell>
          <cell r="R12">
            <v>0.3882385009951397</v>
          </cell>
          <cell r="S12">
            <v>0.0030300737786220413</v>
          </cell>
          <cell r="T12">
            <v>0.0460499801413504</v>
          </cell>
          <cell r="U12">
            <v>0.4371811528195447</v>
          </cell>
          <cell r="V12">
            <v>0.153433707635041</v>
          </cell>
          <cell r="W12">
            <v>1.5407404022096918</v>
          </cell>
          <cell r="X12">
            <v>0.4</v>
          </cell>
          <cell r="Y12">
            <v>0.050808701664209366</v>
          </cell>
          <cell r="Z12">
            <v>0.07266363702610348</v>
          </cell>
          <cell r="AA12" t="str">
            <v>Reduced operation and maintenance costs due to fewer lamp replacements.</v>
          </cell>
          <cell r="AB12" t="str">
            <v>Reduced solid waste production from used lamps.</v>
          </cell>
          <cell r="AC12">
            <v>0.043497755747435925</v>
          </cell>
          <cell r="AD12">
            <v>0</v>
          </cell>
          <cell r="AE12">
            <v>0.28374744518450373</v>
          </cell>
          <cell r="AF12">
            <v>0.5533425455930842</v>
          </cell>
          <cell r="AG12">
            <v>0.2695951004085804</v>
          </cell>
          <cell r="AH12">
            <v>1.9501234459865502</v>
          </cell>
          <cell r="AI12" t="str">
            <v>The Northwest Energy Efficiency Alliance in supporting buying down the cost of fluorescent fixtures. For current information on this program see www.nwalliance.org. or contact the Alliance at 800-411-0834. The US Department of Energy is sponsoring a bulk </v>
          </cell>
          <cell r="AK12">
            <v>18.871726465670925</v>
          </cell>
        </row>
        <row r="13">
          <cell r="A13" t="str">
            <v>Energy Star CFL in Master Bedrooms - 80  Watt</v>
          </cell>
          <cell r="B13" t="str">
            <v>Manufacturer, Dealer or Consumer Rebate </v>
          </cell>
          <cell r="C13" t="str">
            <v>Residential Lighting</v>
          </cell>
          <cell r="D13" t="str">
            <v>Regionwide</v>
          </cell>
          <cell r="E13">
            <v>22.88</v>
          </cell>
          <cell r="F13">
            <v>-0.3</v>
          </cell>
          <cell r="G13">
            <v>0</v>
          </cell>
          <cell r="H13">
            <v>21.91780821917808</v>
          </cell>
          <cell r="I13" t="str">
            <v>Deemed</v>
          </cell>
          <cell r="J13">
            <v>59.07871124753043</v>
          </cell>
          <cell r="K13">
            <v>63.58346298015462</v>
          </cell>
          <cell r="L13">
            <v>0.27799999713897705</v>
          </cell>
          <cell r="M13">
            <v>0.0050445783466236405</v>
          </cell>
          <cell r="N13">
            <v>0.34079348624559463</v>
          </cell>
          <cell r="O13">
            <v>-0.06090685848238313</v>
          </cell>
          <cell r="P13">
            <v>0</v>
          </cell>
          <cell r="Q13">
            <v>0.34079348624559463</v>
          </cell>
          <cell r="R13">
            <v>0.3882385009951401</v>
          </cell>
          <cell r="S13">
            <v>0.0030300737451426237</v>
          </cell>
          <cell r="T13">
            <v>0.04604997907000903</v>
          </cell>
          <cell r="U13">
            <v>0.4371811517482038</v>
          </cell>
          <cell r="V13">
            <v>0.09638766550260919</v>
          </cell>
          <cell r="W13">
            <v>1.2828330628160742</v>
          </cell>
          <cell r="X13">
            <v>0.4</v>
          </cell>
          <cell r="Y13">
            <v>0.018145965412259102</v>
          </cell>
          <cell r="Z13">
            <v>0.07266362524134846</v>
          </cell>
          <cell r="AA13" t="str">
            <v>Reduced operation and maintenance costs due to fewer lamp replacements.</v>
          </cell>
          <cell r="AB13" t="str">
            <v>Reduced solid waste production from used lamps.</v>
          </cell>
          <cell r="AC13">
            <v>0.06090685848238313</v>
          </cell>
          <cell r="AD13">
            <v>0</v>
          </cell>
          <cell r="AE13">
            <v>0.34079348624559463</v>
          </cell>
          <cell r="AF13">
            <v>0.5707516354719354</v>
          </cell>
          <cell r="AG13">
            <v>0.22995814922634078</v>
          </cell>
          <cell r="AH13">
            <v>1.6747727245602935</v>
          </cell>
          <cell r="AI13" t="str">
            <v>The Northwest Energy Efficiency Alliance in supporting buying down the cost of fluorescent fixtures. For current information on this program see www.nwalliance.org. or contact the Alliance at 800-411-0834. The US Department of Energy is sponsoring a bulk </v>
          </cell>
          <cell r="AK13">
            <v>21.985226606569842</v>
          </cell>
        </row>
        <row r="14">
          <cell r="A14" t="str">
            <v>Energy Star CFL in Bedrooms - 88.4  Watt</v>
          </cell>
          <cell r="B14" t="str">
            <v>Manufacturer, Dealer or Consumer Rebate </v>
          </cell>
          <cell r="C14" t="str">
            <v>Residential Lighting</v>
          </cell>
          <cell r="D14" t="str">
            <v>Regionwide</v>
          </cell>
          <cell r="E14">
            <v>30.68</v>
          </cell>
          <cell r="F14">
            <v>-0.3</v>
          </cell>
          <cell r="G14">
            <v>0</v>
          </cell>
          <cell r="H14">
            <v>21.91780821917808</v>
          </cell>
          <cell r="I14" t="str">
            <v>Deemed</v>
          </cell>
          <cell r="J14">
            <v>60.0454537952173</v>
          </cell>
          <cell r="K14">
            <v>64.62391964710261</v>
          </cell>
          <cell r="L14">
            <v>0.27799999713897705</v>
          </cell>
          <cell r="M14">
            <v>0.005127125992295664</v>
          </cell>
          <cell r="N14">
            <v>0.4496407210237631</v>
          </cell>
          <cell r="O14">
            <v>-0.05992624716513545</v>
          </cell>
          <cell r="P14">
            <v>0</v>
          </cell>
          <cell r="Q14">
            <v>0.4496407210237631</v>
          </cell>
          <cell r="R14">
            <v>0.38823850099513935</v>
          </cell>
          <cell r="S14">
            <v>0.003030073639074558</v>
          </cell>
          <cell r="T14">
            <v>0.04604998010301976</v>
          </cell>
          <cell r="U14">
            <v>0.4371811527812138</v>
          </cell>
          <cell r="V14">
            <v>-0.012459568242549346</v>
          </cell>
          <cell r="W14">
            <v>0.9722899469287817</v>
          </cell>
          <cell r="X14">
            <v>0.4</v>
          </cell>
          <cell r="Y14">
            <v>0.018442898988723755</v>
          </cell>
          <cell r="Z14">
            <v>0.07266364203783456</v>
          </cell>
          <cell r="AA14" t="str">
            <v>Reduced operation and maintenance costs due to fewer lamp replacements.</v>
          </cell>
          <cell r="AB14" t="str">
            <v>Reduced solid waste production from used lamps.</v>
          </cell>
          <cell r="AC14">
            <v>0.05992624716513545</v>
          </cell>
          <cell r="AD14">
            <v>0</v>
          </cell>
          <cell r="AE14">
            <v>0.4496407210237631</v>
          </cell>
          <cell r="AF14">
            <v>0.5697710419841837</v>
          </cell>
          <cell r="AG14">
            <v>0.12013032096042059</v>
          </cell>
          <cell r="AH14">
            <v>1.2671695763829</v>
          </cell>
          <cell r="AI14" t="str">
            <v>The Northwest Energy Efficiency Alliance in supporting buying down the cost of fluorescent fixtures. For current information on this program see www.nwalliance.org. or contact the Alliance at 800-411-0834. The US Department of Energy is sponsoring a bulk </v>
          </cell>
          <cell r="AK14">
            <v>30.6122539973021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E95"/>
  <sheetViews>
    <sheetView tabSelected="1" zoomScale="85" zoomScaleNormal="85" workbookViewId="0" topLeftCell="A42">
      <selection activeCell="J101" sqref="J101"/>
    </sheetView>
  </sheetViews>
  <sheetFormatPr defaultColWidth="9.140625" defaultRowHeight="12.75"/>
  <cols>
    <col min="1" max="1" width="96.421875" style="1" customWidth="1"/>
    <col min="2" max="2" width="29.00390625" style="1" customWidth="1"/>
    <col min="3" max="3" width="27.00390625" style="1" customWidth="1"/>
    <col min="4" max="4" width="27.140625" style="1" customWidth="1"/>
    <col min="5" max="6" width="13.57421875" style="1" customWidth="1"/>
    <col min="7" max="7" width="12.421875" style="1" bestFit="1" customWidth="1"/>
    <col min="8" max="8" width="11.140625" style="1" customWidth="1"/>
    <col min="9" max="9" width="15.8515625" style="31" customWidth="1"/>
    <col min="10" max="10" width="13.7109375" style="1" customWidth="1"/>
    <col min="11" max="11" width="19.57421875" style="1" customWidth="1"/>
    <col min="12" max="12" width="16.8515625" style="1" customWidth="1"/>
    <col min="13" max="13" width="12.421875" style="1" customWidth="1"/>
    <col min="14" max="14" width="13.57421875" style="1" customWidth="1"/>
    <col min="15" max="15" width="19.7109375" style="1" customWidth="1"/>
    <col min="16" max="16" width="23.7109375" style="1" customWidth="1"/>
    <col min="17" max="17" width="19.57421875" style="1" customWidth="1"/>
    <col min="18" max="18" width="19.00390625" style="1" customWidth="1"/>
    <col min="19" max="26" width="10.57421875" style="1" customWidth="1"/>
    <col min="27" max="27" width="46.7109375" style="1" customWidth="1"/>
    <col min="28" max="28" width="32.57421875" style="1" customWidth="1"/>
    <col min="29" max="34" width="10.57421875" style="1" customWidth="1"/>
    <col min="35" max="35" width="107.140625" style="1" customWidth="1"/>
    <col min="36" max="36" width="106.7109375" style="1" customWidth="1"/>
    <col min="37" max="16384" width="10.57421875" style="1" customWidth="1"/>
  </cols>
  <sheetData>
    <row r="1" spans="1:37" ht="13.5" thickBot="1">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row>
    <row r="2" spans="1:36" ht="18.75" thickBot="1">
      <c r="A2" s="86" t="s">
        <v>0</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8"/>
    </row>
    <row r="3" spans="1:37" s="2" customFormat="1" ht="102" thickBot="1">
      <c r="A3" s="27" t="s">
        <v>19</v>
      </c>
      <c r="B3" s="28" t="s">
        <v>20</v>
      </c>
      <c r="C3" s="28" t="s">
        <v>21</v>
      </c>
      <c r="D3" s="28" t="s">
        <v>22</v>
      </c>
      <c r="E3" s="28" t="s">
        <v>23</v>
      </c>
      <c r="F3" s="28" t="s">
        <v>24</v>
      </c>
      <c r="G3" s="28" t="s">
        <v>25</v>
      </c>
      <c r="H3" s="28" t="s">
        <v>26</v>
      </c>
      <c r="I3" s="28" t="s">
        <v>27</v>
      </c>
      <c r="J3" s="28" t="s">
        <v>28</v>
      </c>
      <c r="K3" s="28" t="s">
        <v>29</v>
      </c>
      <c r="L3" s="28" t="s">
        <v>30</v>
      </c>
      <c r="M3" s="28" t="s">
        <v>31</v>
      </c>
      <c r="N3" s="28" t="s">
        <v>32</v>
      </c>
      <c r="O3" s="28" t="s">
        <v>33</v>
      </c>
      <c r="P3" s="28" t="s">
        <v>34</v>
      </c>
      <c r="Q3" s="28" t="s">
        <v>35</v>
      </c>
      <c r="R3" s="28" t="s">
        <v>36</v>
      </c>
      <c r="S3" s="28" t="s">
        <v>37</v>
      </c>
      <c r="T3" s="28" t="s">
        <v>38</v>
      </c>
      <c r="U3" s="28" t="s">
        <v>39</v>
      </c>
      <c r="V3" s="28" t="s">
        <v>40</v>
      </c>
      <c r="W3" s="28" t="s">
        <v>41</v>
      </c>
      <c r="X3" s="27" t="s">
        <v>42</v>
      </c>
      <c r="Y3" s="27" t="s">
        <v>43</v>
      </c>
      <c r="Z3" s="28" t="s">
        <v>44</v>
      </c>
      <c r="AA3" s="28" t="s">
        <v>45</v>
      </c>
      <c r="AB3" s="28" t="s">
        <v>46</v>
      </c>
      <c r="AC3" s="28" t="s">
        <v>47</v>
      </c>
      <c r="AD3" s="28" t="s">
        <v>48</v>
      </c>
      <c r="AE3" s="28" t="s">
        <v>49</v>
      </c>
      <c r="AF3" s="28" t="s">
        <v>50</v>
      </c>
      <c r="AG3" s="28" t="s">
        <v>51</v>
      </c>
      <c r="AH3" s="29" t="s">
        <v>41</v>
      </c>
      <c r="AI3" s="30" t="s">
        <v>52</v>
      </c>
      <c r="AJ3" s="30" t="s">
        <v>53</v>
      </c>
      <c r="AK3" s="30" t="s">
        <v>3</v>
      </c>
    </row>
    <row r="4" spans="1:37" s="2" customFormat="1" ht="45">
      <c r="A4" s="16" t="s">
        <v>81</v>
      </c>
      <c r="B4" s="17" t="str">
        <f>VLOOKUP($A4,'[9]MeasureTable'!$A$4:$AJ$14,B1,0)</f>
        <v>Manufacturer, Dealer or Consumer Rebate </v>
      </c>
      <c r="C4" s="17" t="str">
        <f>VLOOKUP($A4,'[9]MeasureTable'!$A$4:$AJ$14,C1,0)</f>
        <v>Residential Lighting</v>
      </c>
      <c r="D4" s="17" t="str">
        <f>VLOOKUP($A4,'[9]MeasureTable'!$A$4:$AJ$14,D1,0)</f>
        <v>Regionwide</v>
      </c>
      <c r="E4" s="18">
        <f>VLOOKUP($A4,'[9]MeasureTable'!$A$4:$AJ$14,E1,0)</f>
        <v>163.08</v>
      </c>
      <c r="F4" s="18">
        <f>VLOOKUP($A4,'[9]MeasureTable'!$A$4:$AJ$14,F1,0)</f>
        <v>-3.35</v>
      </c>
      <c r="G4" s="18">
        <f>VLOOKUP($A4,'[9]MeasureTable'!$A$4:$AJ$14,G1,0)</f>
        <v>0</v>
      </c>
      <c r="H4" s="19">
        <f>VLOOKUP($A4,'[9]MeasureTable'!$A$4:$AJ$14,H1,0)</f>
        <v>9.294657926757466</v>
      </c>
      <c r="I4" s="32" t="str">
        <f>VLOOKUP($A4,'[9]MeasureTable'!$A$4:$AJ$14,I1,0)</f>
        <v>Deemed</v>
      </c>
      <c r="J4" s="20">
        <f>VLOOKUP($A4,'[9]MeasureTable'!$A$4:$AJ$14,J1,0)</f>
        <v>969.9484113134216</v>
      </c>
      <c r="K4" s="20">
        <f>VLOOKUP($A4,'[9]MeasureTable'!$A$4:$AJ$14,K1,0)</f>
        <v>1043.90697767607</v>
      </c>
      <c r="L4" s="21">
        <f>VLOOKUP($A4,'[9]MeasureTable'!$A$4:$AJ$14,L1,0)</f>
        <v>0.27799999713897705</v>
      </c>
      <c r="M4" s="22">
        <f>VLOOKUP($A4,'[9]MeasureTable'!$A$4:$AJ$14,M1,0)</f>
        <v>0.0828213860751443</v>
      </c>
      <c r="N4" s="23">
        <f>VLOOKUP($A4,'[9]MeasureTable'!$A$4:$AJ$14,N1,0)</f>
        <v>0.2698958167819171</v>
      </c>
      <c r="O4" s="23">
        <f>VLOOKUP($A4,'[9]MeasureTable'!$A$4:$AJ$14,O1,0)</f>
        <v>-0.04080275095300674</v>
      </c>
      <c r="P4" s="23">
        <f>VLOOKUP($A4,'[9]MeasureTable'!$A$4:$AJ$14,P1,0)</f>
        <v>0</v>
      </c>
      <c r="Q4" s="23">
        <f>VLOOKUP($A4,'[9]MeasureTable'!$A$4:$AJ$14,Q1,0)</f>
        <v>0.2698958167819171</v>
      </c>
      <c r="R4" s="24">
        <f>VLOOKUP($A4,'[9]MeasureTable'!$A$4:$AJ$14,R1,0)</f>
        <v>0.3882385009951392</v>
      </c>
      <c r="S4" s="24">
        <f>VLOOKUP($A4,'[9]MeasureTable'!$A$4:$AJ$14,S1,0)</f>
        <v>0.0030300736485240564</v>
      </c>
      <c r="T4" s="24">
        <f>VLOOKUP($A4,'[9]MeasureTable'!$A$4:$AJ$14,T1,0)</f>
        <v>0.04604998014898048</v>
      </c>
      <c r="U4" s="24">
        <f>VLOOKUP($A4,'[9]MeasureTable'!$A$4:$AJ$14,U1,0)</f>
        <v>0.4371811528271743</v>
      </c>
      <c r="V4" s="24">
        <f>VLOOKUP($A4,'[9]MeasureTable'!$A$4:$AJ$14,V1,0)</f>
        <v>0.1672853360452572</v>
      </c>
      <c r="W4" s="21">
        <f>VLOOKUP($A4,'[9]MeasureTable'!$A$4:$AJ$14,W1,0)</f>
        <v>1.6198144826395295</v>
      </c>
      <c r="X4" s="21">
        <f>VLOOKUP($A4,'[9]MeasureTable'!$A$4:$AJ$14,X1,0)</f>
        <v>0.4</v>
      </c>
      <c r="Y4" s="22">
        <f>VLOOKUP($A4,'[9]MeasureTable'!$A$4:$AJ$14,Y1,0)</f>
        <v>0.2979186475276947</v>
      </c>
      <c r="Z4" s="21">
        <f>VLOOKUP($A4,'[9]MeasureTable'!$A$4:$AJ$14,Z1,0)</f>
        <v>0.07266362478989405</v>
      </c>
      <c r="AA4" s="24" t="str">
        <f>VLOOKUP($A4,'[9]MeasureTable'!$A$4:$AJ$14,AA1,0)</f>
        <v>Reduced operation and maintenance costs due to fewer lamp replacements.</v>
      </c>
      <c r="AB4" s="25" t="str">
        <f>VLOOKUP($A4,'[9]MeasureTable'!$A$4:$AJ$14,AB1,0)</f>
        <v>Reduced solid waste production from used lamps.</v>
      </c>
      <c r="AC4" s="24">
        <f>VLOOKUP($A4,'[9]MeasureTable'!$A$4:$AJ$14,AC1,0)</f>
        <v>0.04080275095300674</v>
      </c>
      <c r="AD4" s="24">
        <f>VLOOKUP($A4,'[9]MeasureTable'!$A$4:$AJ$14,AD1,0)</f>
        <v>0</v>
      </c>
      <c r="AE4" s="24">
        <f>VLOOKUP($A4,'[9]MeasureTable'!$A$4:$AJ$14,AE1,0)</f>
        <v>0.2698958167819171</v>
      </c>
      <c r="AF4" s="24">
        <f>VLOOKUP($A4,'[9]MeasureTable'!$A$4:$AJ$14,AF1,0)</f>
        <v>0.5506475285700752</v>
      </c>
      <c r="AG4" s="24">
        <f>VLOOKUP($A4,'[9]MeasureTable'!$A$4:$AJ$14,AG1,0)</f>
        <v>0.28075171178815805</v>
      </c>
      <c r="AH4" s="21">
        <f>VLOOKUP($A4,'[9]MeasureTable'!$A$4:$AJ$14,AH1,0)</f>
        <v>2.0402225389621833</v>
      </c>
      <c r="AI4" s="35" t="str">
        <f>VLOOKUP($A4,'[9]MeasureTable'!$A$4:$AJ$14,AI1,0)</f>
        <v>The Northwest Energy Efficiency Alliance in supporting buying down the cost of fluorescent fixtures. For current information on this program see www.nwalliance.org. or contact the Alliance at 800-411-0834. The US Department of Energy is sponsoring a bulk procurement program for sub-compact fluorescent bulbs. Information on this program and links to online bulb sales can be found at http://www.pnl.gov/cfl/welcome.stm and at http://www.lightsite.net/.</v>
      </c>
      <c r="AJ4" s="26">
        <f>VLOOKUP($A4,'[9]MeasureTable'!$A$4:$AJ$14,AJ1,0)</f>
        <v>0</v>
      </c>
      <c r="AK4" s="89">
        <f>VLOOKUP($A4,'[9]MeasureTable'!$A$4:$AK$14,AK1,0)</f>
        <v>17.99536798453146</v>
      </c>
    </row>
    <row r="5" spans="1:37" ht="33.75">
      <c r="A5" s="16" t="s">
        <v>82</v>
      </c>
      <c r="B5" s="17" t="str">
        <f>VLOOKUP($A5,'[1]MeasureTable'!$A$4:$AK$15,B$1,0)</f>
        <v>Manufacturer, Dealer or Consumer Rebate </v>
      </c>
      <c r="C5" s="17" t="str">
        <f>VLOOKUP($A5,'[1]MeasureTable'!$A$4:$AK$15,C$1,0)</f>
        <v>Single Family Residence w/PNW Weighted Average Water Heat</v>
      </c>
      <c r="D5" s="17" t="str">
        <f>VLOOKUP($A5,'[1]MeasureTable'!$A$4:$AK$15,D$1,0)</f>
        <v>Regionwide</v>
      </c>
      <c r="E5" s="18">
        <f>VLOOKUP($A5,'[1]MeasureTable'!$A$4:$AK$15,E$1,0)</f>
        <v>5</v>
      </c>
      <c r="F5" s="18">
        <f>VLOOKUP($A5,'[1]MeasureTable'!$A$4:$AK$15,F$1,0)</f>
        <v>0</v>
      </c>
      <c r="G5" s="18">
        <f>VLOOKUP($A5,'[1]MeasureTable'!$A$4:$AK$15,G$1,0)</f>
        <v>0</v>
      </c>
      <c r="H5" s="19">
        <f>VLOOKUP($A5,'[1]MeasureTable'!$A$4:$AK$15,H$1,0)</f>
        <v>9</v>
      </c>
      <c r="I5" s="32" t="str">
        <f>VLOOKUP($A5,'[1]MeasureTable'!$A$4:$AK$15,I$1,0)</f>
        <v>Deemed if water heating source is documented</v>
      </c>
      <c r="J5" s="20">
        <f>VLOOKUP($A5,'[1]MeasureTable'!$A$4:$AK$15,J$1,0)</f>
        <v>27.53280805624926</v>
      </c>
      <c r="K5" s="20">
        <f>VLOOKUP($A5,'[1]MeasureTable'!$A$4:$AK$15,K$1,0)</f>
        <v>29.632184670538265</v>
      </c>
      <c r="L5" s="21">
        <f>VLOOKUP($A5,'[1]MeasureTable'!$A$4:$AK$15,L$1,0)</f>
        <v>0.3262728750705719</v>
      </c>
      <c r="M5" s="22">
        <f>VLOOKUP($A5,'[1]MeasureTable'!$A$4:$AK$15,M$1,0)</f>
        <v>0.0037038361269855946</v>
      </c>
      <c r="N5" s="23">
        <f>VLOOKUP($A5,'[1]MeasureTable'!$A$4:$AK$15,N$1,0)</f>
        <v>0.16873548550337777</v>
      </c>
      <c r="O5" s="23">
        <f>VLOOKUP($A5,'[1]MeasureTable'!$A$4:$AK$15,O$1,0)</f>
        <v>0</v>
      </c>
      <c r="P5" s="23">
        <f>VLOOKUP($A5,'[1]MeasureTable'!$A$4:$AK$15,P$1,0)</f>
        <v>0</v>
      </c>
      <c r="Q5" s="23">
        <f>VLOOKUP($A5,'[1]MeasureTable'!$A$4:$AK$15,Q$1,0)</f>
        <v>0.16873548550337777</v>
      </c>
      <c r="R5" s="24">
        <f>VLOOKUP($A5,'[1]MeasureTable'!$A$4:$AK$15,R$1,0)</f>
        <v>0.23601935431387044</v>
      </c>
      <c r="S5" s="24">
        <f>VLOOKUP($A5,'[1]MeasureTable'!$A$4:$AK$15,S$1,0)</f>
        <v>0.002695222939405423</v>
      </c>
      <c r="T5" s="24">
        <f>VLOOKUP($A5,'[1]MeasureTable'!$A$4:$AK$15,T$1,0)</f>
        <v>0.02922456537490206</v>
      </c>
      <c r="U5" s="24">
        <f>VLOOKUP($A5,'[1]MeasureTable'!$A$4:$AK$15,U$1,0)</f>
        <v>0.2679391426281779</v>
      </c>
      <c r="V5" s="24">
        <f>VLOOKUP($A5,'[1]MeasureTable'!$A$4:$AK$15,V$1,0)</f>
        <v>0.09920365712480014</v>
      </c>
      <c r="W5" s="21">
        <f>VLOOKUP($A5,'[1]MeasureTable'!$A$4:$AK$15,W$1,0)</f>
        <v>1.5879240921306637</v>
      </c>
      <c r="X5" s="21">
        <f>VLOOKUP($A5,'[1]MeasureTable'!$A$4:$AK$15,X$1,0)</f>
        <v>0.3064979637859698</v>
      </c>
      <c r="Y5" s="22">
        <f>VLOOKUP($A5,'[1]MeasureTable'!$A$4:$AK$15,Y$1,0)</f>
        <v>0.011585075408220291</v>
      </c>
      <c r="Z5" s="21">
        <f>VLOOKUP($A5,'[1]MeasureTable'!$A$4:$AK$15,Z$1,0)</f>
        <v>0.056201849302140915</v>
      </c>
      <c r="AA5" s="24">
        <f>VLOOKUP($A5,'[1]MeasureTable'!$A$4:$AK$15,AA$1,0)</f>
        <v>0</v>
      </c>
      <c r="AB5" s="25">
        <f>VLOOKUP($A5,'[1]MeasureTable'!$A$4:$AK$15,AB$1,0)</f>
        <v>0</v>
      </c>
      <c r="AC5" s="24">
        <f>VLOOKUP($A5,'[1]MeasureTable'!$A$4:$AK$15,AC$1,0)</f>
        <v>0.08344111914393937</v>
      </c>
      <c r="AD5" s="24">
        <f>VLOOKUP($A5,'[1]MeasureTable'!$A$4:$AK$15,AD$1,0)</f>
        <v>0</v>
      </c>
      <c r="AE5" s="24">
        <f>VLOOKUP($A5,'[1]MeasureTable'!$A$4:$AK$15,AE$1,0)</f>
        <v>0.16873548550337777</v>
      </c>
      <c r="AF5" s="24">
        <f>VLOOKUP($A5,'[1]MeasureTable'!$A$4:$AK$15,AF$1,0)</f>
        <v>0.4074598974021532</v>
      </c>
      <c r="AG5" s="24">
        <f>VLOOKUP($A5,'[1]MeasureTable'!$A$4:$AK$15,AG$1,0)</f>
        <v>0.23872441189877544</v>
      </c>
      <c r="AH5" s="21">
        <f>VLOOKUP($A5,'[1]MeasureTable'!$A$4:$AK$15,AH$1,0)</f>
        <v>2.4147848698606826</v>
      </c>
      <c r="AI5" s="35" t="str">
        <f>VLOOKUP($A5,'[1]MeasureTable'!$A$4:$AK$15,AI$1,0)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5" s="26" t="str">
        <f>VLOOKUP($A5,'[1]MeasureTable'!$A$4:$AK$15,AJ$1,0)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5" s="89">
        <f>VLOOKUP($A5,'[1]MeasureTable'!$A$4:$AK$15,AK$1,0)</f>
        <v>16.733167548498457</v>
      </c>
    </row>
    <row r="6" spans="1:37" ht="33.75">
      <c r="A6" s="16" t="s">
        <v>83</v>
      </c>
      <c r="B6" s="17" t="str">
        <f>VLOOKUP($A6,'[1]MeasureTable'!$A$4:$AK$15,B$1,0)</f>
        <v>Manufacturer, Dealer or Consumer Rebate </v>
      </c>
      <c r="C6" s="17" t="str">
        <f>VLOOKUP($A6,'[1]MeasureTable'!$A$4:$AK$15,C$1,0)</f>
        <v>Single Family Residence w/PNW Weighted Average Water Heat</v>
      </c>
      <c r="D6" s="17" t="str">
        <f>VLOOKUP($A6,'[1]MeasureTable'!$A$4:$AK$15,D$1,0)</f>
        <v>Regionwide</v>
      </c>
      <c r="E6" s="18">
        <f>VLOOKUP($A6,'[1]MeasureTable'!$A$4:$AK$15,E$1,0)</f>
        <v>43</v>
      </c>
      <c r="F6" s="18">
        <f>VLOOKUP($A6,'[1]MeasureTable'!$A$4:$AK$15,F$1,0)</f>
        <v>0</v>
      </c>
      <c r="G6" s="18">
        <f>VLOOKUP($A6,'[1]MeasureTable'!$A$4:$AK$15,G$1,0)</f>
        <v>0</v>
      </c>
      <c r="H6" s="19">
        <f>VLOOKUP($A6,'[1]MeasureTable'!$A$4:$AK$15,H$1,0)</f>
        <v>9</v>
      </c>
      <c r="I6" s="32" t="str">
        <f>VLOOKUP($A6,'[1]MeasureTable'!$A$4:$AK$15,I$1,0)</f>
        <v>Deemed if water heating source is documented</v>
      </c>
      <c r="J6" s="20">
        <f>VLOOKUP($A6,'[1]MeasureTable'!$A$4:$AK$15,J$1,0)</f>
        <v>35.814833916844755</v>
      </c>
      <c r="K6" s="20">
        <f>VLOOKUP($A6,'[1]MeasureTable'!$A$4:$AK$15,K$1,0)</f>
        <v>38.54571500300417</v>
      </c>
      <c r="L6" s="21">
        <f>VLOOKUP($A6,'[1]MeasureTable'!$A$4:$AK$15,L$1,0)</f>
        <v>0.3257127106189728</v>
      </c>
      <c r="M6" s="22">
        <f>VLOOKUP($A6,'[1]MeasureTable'!$A$4:$AK$15,M$1,0)</f>
        <v>0.004821545657777784</v>
      </c>
      <c r="N6" s="23">
        <f>VLOOKUP($A6,'[1]MeasureTable'!$A$4:$AK$15,N$1,0)</f>
        <v>1.115558737775814</v>
      </c>
      <c r="O6" s="23">
        <f>VLOOKUP($A6,'[1]MeasureTable'!$A$4:$AK$15,O$1,0)</f>
        <v>0</v>
      </c>
      <c r="P6" s="23">
        <f>VLOOKUP($A6,'[1]MeasureTable'!$A$4:$AK$15,P$1,0)</f>
        <v>0</v>
      </c>
      <c r="Q6" s="23">
        <f>VLOOKUP($A6,'[1]MeasureTable'!$A$4:$AK$15,Q$1,0)</f>
        <v>1.115558737775814</v>
      </c>
      <c r="R6" s="24">
        <f>VLOOKUP($A6,'[1]MeasureTable'!$A$4:$AK$15,R$1,0)</f>
        <v>0.2360207837917299</v>
      </c>
      <c r="S6" s="24">
        <f>VLOOKUP($A6,'[1]MeasureTable'!$A$4:$AK$15,S$1,0)</f>
        <v>0.00269722270471388</v>
      </c>
      <c r="T6" s="24">
        <f>VLOOKUP($A6,'[1]MeasureTable'!$A$4:$AK$15,T$1,0)</f>
        <v>0.02923168479728149</v>
      </c>
      <c r="U6" s="24">
        <f>VLOOKUP($A6,'[1]MeasureTable'!$A$4:$AK$15,U$1,0)</f>
        <v>0.26794969129372526</v>
      </c>
      <c r="V6" s="24">
        <f>VLOOKUP($A6,'[1]MeasureTable'!$A$4:$AK$15,V$1,0)</f>
        <v>-0.8476090464820888</v>
      </c>
      <c r="W6" s="21">
        <f>VLOOKUP($A6,'[1]MeasureTable'!$A$4:$AK$15,W$1,0)</f>
        <v>0.24019326120645135</v>
      </c>
      <c r="X6" s="21">
        <f>VLOOKUP($A6,'[1]MeasureTable'!$A$4:$AK$15,X$1,0)</f>
        <v>0.30525965320374565</v>
      </c>
      <c r="Y6" s="22">
        <f>VLOOKUP($A6,'[1]MeasureTable'!$A$4:$AK$15,Y$1,0)</f>
        <v>0.015088984742760658</v>
      </c>
      <c r="Z6" s="21">
        <f>VLOOKUP($A6,'[1]MeasureTable'!$A$4:$AK$15,Z$1,0)</f>
        <v>0.056272891208147095</v>
      </c>
      <c r="AA6" s="24">
        <f>VLOOKUP($A6,'[1]MeasureTable'!$A$4:$AK$15,AA$1,0)</f>
        <v>0</v>
      </c>
      <c r="AB6" s="25">
        <f>VLOOKUP($A6,'[1]MeasureTable'!$A$4:$AK$15,AB$1,0)</f>
        <v>0</v>
      </c>
      <c r="AC6" s="24">
        <f>VLOOKUP($A6,'[1]MeasureTable'!$A$4:$AK$15,AC$1,0)</f>
        <v>0.0783920424125353</v>
      </c>
      <c r="AD6" s="24">
        <f>VLOOKUP($A6,'[1]MeasureTable'!$A$4:$AK$15,AD$1,0)</f>
        <v>0</v>
      </c>
      <c r="AE6" s="24">
        <f>VLOOKUP($A6,'[1]MeasureTable'!$A$4:$AK$15,AE$1,0)</f>
        <v>1.115558737775814</v>
      </c>
      <c r="AF6" s="24">
        <f>VLOOKUP($A6,'[1]MeasureTable'!$A$4:$AK$15,AF$1,0)</f>
        <v>0.4024922821447925</v>
      </c>
      <c r="AG6" s="24">
        <f>VLOOKUP($A6,'[1]MeasureTable'!$A$4:$AK$15,AG$1,0)</f>
        <v>-0.7130664556310216</v>
      </c>
      <c r="AH6" s="21">
        <f>VLOOKUP($A6,'[1]MeasureTable'!$A$4:$AK$15,AH$1,0)</f>
        <v>0.3607988253019076</v>
      </c>
      <c r="AI6" s="35" t="str">
        <f>VLOOKUP($A6,'[1]MeasureTable'!$A$4:$AK$15,AI$1,0)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6" s="26" t="str">
        <f>VLOOKUP($A6,'[1]MeasureTable'!$A$4:$AK$15,AJ$1,0)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6" s="89">
        <f>VLOOKUP($A6,'[1]MeasureTable'!$A$4:$AK$15,AK$1,0)</f>
        <v>148.8701615591432</v>
      </c>
    </row>
    <row r="7" spans="1:37" ht="33.75">
      <c r="A7" s="16" t="s">
        <v>84</v>
      </c>
      <c r="B7" s="17" t="str">
        <f>VLOOKUP($A7,'[1]MeasureTable'!$A$4:$AK$15,B$1,0)</f>
        <v>Manufacturer, Dealer or Consumer Rebate </v>
      </c>
      <c r="C7" s="17" t="str">
        <f>VLOOKUP($A7,'[1]MeasureTable'!$A$4:$AK$15,C$1,0)</f>
        <v>Single Family Residence w/PNW Weighted Average Water Heat</v>
      </c>
      <c r="D7" s="17" t="str">
        <f>VLOOKUP($A7,'[1]MeasureTable'!$A$4:$AK$15,D$1,0)</f>
        <v>Regionwide</v>
      </c>
      <c r="E7" s="18">
        <f>VLOOKUP($A7,'[1]MeasureTable'!$A$4:$AK$15,E$1,0)</f>
        <v>92</v>
      </c>
      <c r="F7" s="18">
        <f>VLOOKUP($A7,'[1]MeasureTable'!$A$4:$AK$15,F$1,0)</f>
        <v>0</v>
      </c>
      <c r="G7" s="18">
        <f>VLOOKUP($A7,'[1]MeasureTable'!$A$4:$AK$15,G$1,0)</f>
        <v>0</v>
      </c>
      <c r="H7" s="19">
        <f>VLOOKUP($A7,'[1]MeasureTable'!$A$4:$AK$15,H$1,0)</f>
        <v>9</v>
      </c>
      <c r="I7" s="32" t="str">
        <f>VLOOKUP($A7,'[1]MeasureTable'!$A$4:$AK$15,I$1,0)</f>
        <v>Deemed if water heating source is documented</v>
      </c>
      <c r="J7" s="20">
        <f>VLOOKUP($A7,'[1]MeasureTable'!$A$4:$AK$15,J$1,0)</f>
        <v>27.582641652001215</v>
      </c>
      <c r="K7" s="20">
        <f>VLOOKUP($A7,'[1]MeasureTable'!$A$4:$AK$15,K$1,0)</f>
        <v>29.685818077966303</v>
      </c>
      <c r="L7" s="21">
        <f>VLOOKUP($A7,'[1]MeasureTable'!$A$4:$AK$15,L$1,0)</f>
        <v>0.3200853765010834</v>
      </c>
      <c r="M7" s="22">
        <f>VLOOKUP($A7,'[1]MeasureTable'!$A$4:$AK$15,M$1,0)</f>
        <v>0.003740946534612002</v>
      </c>
      <c r="N7" s="23">
        <f>VLOOKUP($A7,'[1]MeasureTable'!$A$4:$AK$15,N$1,0)</f>
        <v>3.099123608097941</v>
      </c>
      <c r="O7" s="23">
        <f>VLOOKUP($A7,'[1]MeasureTable'!$A$4:$AK$15,O$1,0)</f>
        <v>0</v>
      </c>
      <c r="P7" s="23">
        <f>VLOOKUP($A7,'[1]MeasureTable'!$A$4:$AK$15,P$1,0)</f>
        <v>0</v>
      </c>
      <c r="Q7" s="23">
        <f>VLOOKUP($A7,'[1]MeasureTable'!$A$4:$AK$15,Q$1,0)</f>
        <v>3.099123608097941</v>
      </c>
      <c r="R7" s="24">
        <f>VLOOKUP($A7,'[1]MeasureTable'!$A$4:$AK$15,R$1,0)</f>
        <v>0.23603514348946128</v>
      </c>
      <c r="S7" s="24">
        <f>VLOOKUP($A7,'[1]MeasureTable'!$A$4:$AK$15,S$1,0)</f>
        <v>0.002717309353380281</v>
      </c>
      <c r="T7" s="24">
        <f>VLOOKUP($A7,'[1]MeasureTable'!$A$4:$AK$15,T$1,0)</f>
        <v>0.029303175024919834</v>
      </c>
      <c r="U7" s="24">
        <f>VLOOKUP($A7,'[1]MeasureTable'!$A$4:$AK$15,U$1,0)</f>
        <v>0.2680556278677614</v>
      </c>
      <c r="V7" s="24">
        <f>VLOOKUP($A7,'[1]MeasureTable'!$A$4:$AK$15,V$1,0)</f>
        <v>-2.8310679802301797</v>
      </c>
      <c r="W7" s="21">
        <f>VLOOKUP($A7,'[1]MeasureTable'!$A$4:$AK$15,W$1,0)</f>
        <v>0.086494009844376</v>
      </c>
      <c r="X7" s="21">
        <f>VLOOKUP($A7,'[1]MeasureTable'!$A$4:$AK$15,X$1,0)</f>
        <v>0.29282031002908077</v>
      </c>
      <c r="Y7" s="22">
        <f>VLOOKUP($A7,'[1]MeasureTable'!$A$4:$AK$15,Y$1,0)</f>
        <v>0.01176811009645462</v>
      </c>
      <c r="Z7" s="21">
        <f>VLOOKUP($A7,'[1]MeasureTable'!$A$4:$AK$15,Z$1,0)</f>
        <v>0.056986642229819764</v>
      </c>
      <c r="AA7" s="24">
        <f>VLOOKUP($A7,'[1]MeasureTable'!$A$4:$AK$15,AA$1,0)</f>
        <v>0</v>
      </c>
      <c r="AB7" s="25">
        <f>VLOOKUP($A7,'[1]MeasureTable'!$A$4:$AK$15,AB$1,0)</f>
        <v>0</v>
      </c>
      <c r="AC7" s="24">
        <f>VLOOKUP($A7,'[1]MeasureTable'!$A$4:$AK$15,AC$1,0)</f>
        <v>0.027771527936637074</v>
      </c>
      <c r="AD7" s="24">
        <f>VLOOKUP($A7,'[1]MeasureTable'!$A$4:$AK$15,AD$1,0)</f>
        <v>0</v>
      </c>
      <c r="AE7" s="24">
        <f>VLOOKUP($A7,'[1]MeasureTable'!$A$4:$AK$15,AE$1,0)</f>
        <v>3.099123608097941</v>
      </c>
      <c r="AF7" s="24">
        <f>VLOOKUP($A7,'[1]MeasureTable'!$A$4:$AK$15,AF$1,0)</f>
        <v>0.3526905586068788</v>
      </c>
      <c r="AG7" s="24">
        <f>VLOOKUP($A7,'[1]MeasureTable'!$A$4:$AK$15,AG$1,0)</f>
        <v>-2.746433049491062</v>
      </c>
      <c r="AH7" s="21">
        <f>VLOOKUP($A7,'[1]MeasureTable'!$A$4:$AK$15,AH$1,0)</f>
        <v>0.11380332094057373</v>
      </c>
      <c r="AI7" s="35" t="str">
        <f>VLOOKUP($A7,'[1]MeasureTable'!$A$4:$AK$15,AI$1,0)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7" s="26" t="str">
        <f>VLOOKUP($A7,'[1]MeasureTable'!$A$4:$AK$15,AJ$1,0)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7" s="89">
        <f>VLOOKUP($A7,'[1]MeasureTable'!$A$4:$AK$15,AK$1,0)</f>
        <v>428.93145215799274</v>
      </c>
    </row>
    <row r="8" spans="1:37" ht="33.75">
      <c r="A8" s="16" t="s">
        <v>85</v>
      </c>
      <c r="B8" s="17" t="str">
        <f>VLOOKUP($A8,'[1]MeasureTable'!$A$4:$AK$15,B$1,0)</f>
        <v>Manufacturer, Dealer or Consumer Rebate </v>
      </c>
      <c r="C8" s="17" t="str">
        <f>VLOOKUP($A8,'[1]MeasureTable'!$A$4:$AK$15,C$1,0)</f>
        <v>Single Family Residence w/PNW Weighted Average Water Heat</v>
      </c>
      <c r="D8" s="17" t="str">
        <f>VLOOKUP($A8,'[1]MeasureTable'!$A$4:$AK$15,D$1,0)</f>
        <v>Regionwide</v>
      </c>
      <c r="E8" s="18">
        <f>VLOOKUP($A8,'[1]MeasureTable'!$A$4:$AK$15,E$1,0)</f>
        <v>282</v>
      </c>
      <c r="F8" s="18">
        <f>VLOOKUP($A8,'[1]MeasureTable'!$A$4:$AK$15,F$1,0)</f>
        <v>0</v>
      </c>
      <c r="G8" s="18">
        <f>VLOOKUP($A8,'[1]MeasureTable'!$A$4:$AK$15,G$1,0)</f>
        <v>0</v>
      </c>
      <c r="H8" s="19">
        <f>VLOOKUP($A8,'[1]MeasureTable'!$A$4:$AK$15,H$1,0)</f>
        <v>9</v>
      </c>
      <c r="I8" s="32" t="str">
        <f>VLOOKUP($A8,'[1]MeasureTable'!$A$4:$AK$15,I$1,0)</f>
        <v>Deemed if water heating source is documented</v>
      </c>
      <c r="J8" s="20">
        <f>VLOOKUP($A8,'[1]MeasureTable'!$A$4:$AK$15,J$1,0)</f>
        <v>25.901327664801677</v>
      </c>
      <c r="K8" s="20">
        <f>VLOOKUP($A8,'[1]MeasureTable'!$A$4:$AK$15,K$1,0)</f>
        <v>27.876303899242803</v>
      </c>
      <c r="L8" s="21">
        <f>VLOOKUP($A8,'[1]MeasureTable'!$A$4:$AK$15,L$1,0)</f>
        <v>0.31919044256210327</v>
      </c>
      <c r="M8" s="22">
        <f>VLOOKUP($A8,'[1]MeasureTable'!$A$4:$AK$15,M$1,0)</f>
        <v>0.0035170450563517175</v>
      </c>
      <c r="N8" s="23">
        <f>VLOOKUP($A8,'[1]MeasureTable'!$A$4:$AK$15,N$1,0)</f>
        <v>10.116120888656575</v>
      </c>
      <c r="O8" s="23">
        <f>VLOOKUP($A8,'[1]MeasureTable'!$A$4:$AK$15,O$1,0)</f>
        <v>0</v>
      </c>
      <c r="P8" s="23">
        <f>VLOOKUP($A8,'[1]MeasureTable'!$A$4:$AK$15,P$1,0)</f>
        <v>0</v>
      </c>
      <c r="Q8" s="23">
        <f>VLOOKUP($A8,'[1]MeasureTable'!$A$4:$AK$15,Q$1,0)</f>
        <v>10.116120888656575</v>
      </c>
      <c r="R8" s="24">
        <f>VLOOKUP($A8,'[1]MeasureTable'!$A$4:$AK$15,R$1,0)</f>
        <v>0.23603742718152157</v>
      </c>
      <c r="S8" s="24">
        <f>VLOOKUP($A8,'[1]MeasureTable'!$A$4:$AK$15,S$1,0)</f>
        <v>0.0027205040354362896</v>
      </c>
      <c r="T8" s="24">
        <f>VLOOKUP($A8,'[1]MeasureTable'!$A$4:$AK$15,T$1,0)</f>
        <v>0.02931454517572976</v>
      </c>
      <c r="U8" s="24">
        <f>VLOOKUP($A8,'[1]MeasureTable'!$A$4:$AK$15,U$1,0)</f>
        <v>0.2680724763926876</v>
      </c>
      <c r="V8" s="24">
        <f>VLOOKUP($A8,'[1]MeasureTable'!$A$4:$AK$15,V$1,0)</f>
        <v>-9.848048412263887</v>
      </c>
      <c r="W8" s="21">
        <f>VLOOKUP($A8,'[1]MeasureTable'!$A$4:$AK$15,W$1,0)</f>
        <v>0.026499532710535626</v>
      </c>
      <c r="X8" s="21">
        <f>VLOOKUP($A8,'[1]MeasureTable'!$A$4:$AK$15,X$1,0)</f>
        <v>0.29084202122563596</v>
      </c>
      <c r="Y8" s="22">
        <f>VLOOKUP($A8,'[1]MeasureTable'!$A$4:$AK$15,Y$1,0)</f>
        <v>0.011072790250182152</v>
      </c>
      <c r="Z8" s="21">
        <f>VLOOKUP($A8,'[1]MeasureTable'!$A$4:$AK$15,Z$1,0)</f>
        <v>0.057100148240804845</v>
      </c>
      <c r="AA8" s="24">
        <f>VLOOKUP($A8,'[1]MeasureTable'!$A$4:$AK$15,AA$1,0)</f>
        <v>0</v>
      </c>
      <c r="AB8" s="25">
        <f>VLOOKUP($A8,'[1]MeasureTable'!$A$4:$AK$15,AB$1,0)</f>
        <v>0</v>
      </c>
      <c r="AC8" s="24">
        <f>VLOOKUP($A8,'[1]MeasureTable'!$A$4:$AK$15,AC$1,0)</f>
        <v>0.019698970851538208</v>
      </c>
      <c r="AD8" s="24">
        <f>VLOOKUP($A8,'[1]MeasureTable'!$A$4:$AK$15,AD$1,0)</f>
        <v>0</v>
      </c>
      <c r="AE8" s="24">
        <f>VLOOKUP($A8,'[1]MeasureTable'!$A$4:$AK$15,AE$1,0)</f>
        <v>10.116120888656575</v>
      </c>
      <c r="AF8" s="24">
        <f>VLOOKUP($A8,'[1]MeasureTable'!$A$4:$AK$15,AF$1,0)</f>
        <v>0.3447478990686784</v>
      </c>
      <c r="AG8" s="24">
        <f>VLOOKUP($A8,'[1]MeasureTable'!$A$4:$AK$15,AG$1,0)</f>
        <v>-9.771372989587896</v>
      </c>
      <c r="AH8" s="21">
        <f>VLOOKUP($A8,'[1]MeasureTable'!$A$4:$AK$15,AH$1,0)</f>
        <v>0.03407906082412002</v>
      </c>
      <c r="AI8" s="35" t="str">
        <f>VLOOKUP($A8,'[1]MeasureTable'!$A$4:$AK$15,AI$1,0)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8" s="26" t="str">
        <f>VLOOKUP($A8,'[1]MeasureTable'!$A$4:$AK$15,AJ$1,0)</f>
        <v>The US Department of Energy is in the process of revising its efficiency standards for dishwashers. It is anticipated that the revised standards will be finalized during 2004. The earliest these standards can take effect is 3 years after they are published</v>
      </c>
      <c r="AK8" s="89">
        <f>VLOOKUP($A8,'[1]MeasureTable'!$A$4:$AK$15,AK$1,0)</f>
        <v>1405.8432654825044</v>
      </c>
    </row>
    <row r="9" spans="1:37" ht="56.25">
      <c r="A9" s="16" t="s">
        <v>86</v>
      </c>
      <c r="B9" s="17" t="str">
        <f>VLOOKUP($A9,'[2]MeasureTable'!$A$4:$AK$51,B$1,0)</f>
        <v>Unit Must Comply with Energy Star specifications and replace an existing unit. Manufacturer, retailer or consumer rebate, coupon or other incentive.</v>
      </c>
      <c r="C9" s="17" t="str">
        <f>VLOOKUP($A9,'[2]MeasureTable'!$A$4:$AK$51,C$1,0)</f>
        <v>Residential Dwellings</v>
      </c>
      <c r="D9" s="17" t="str">
        <f>VLOOKUP($A9,'[2]MeasureTable'!$A$4:$AK$51,D$1,0)</f>
        <v>Cooling Zone PNW Average</v>
      </c>
      <c r="E9" s="18">
        <f>VLOOKUP($A9,'[2]MeasureTable'!$A$4:$AK$51,E$1,0)</f>
        <v>147.06</v>
      </c>
      <c r="F9" s="18">
        <f>VLOOKUP($A9,'[2]MeasureTable'!$A$4:$AK$51,F$1,0)</f>
        <v>0</v>
      </c>
      <c r="G9" s="18">
        <f>VLOOKUP($A9,'[2]MeasureTable'!$A$4:$AK$51,G$1,0)</f>
        <v>0</v>
      </c>
      <c r="H9" s="19">
        <f>VLOOKUP($A9,'[2]MeasureTable'!$A$4:$AK$51,H$1,0)</f>
        <v>9</v>
      </c>
      <c r="I9" s="32" t="str">
        <f>VLOOKUP($A9,'[2]MeasureTable'!$A$4:$AK$51,I$1,0)</f>
        <v>Deemed</v>
      </c>
      <c r="J9" s="20">
        <f>VLOOKUP($A9,'[2]MeasureTable'!$A$4:$AK$51,J$1,0)</f>
        <v>41.28401360544217</v>
      </c>
      <c r="K9" s="20">
        <f>VLOOKUP($A9,'[2]MeasureTable'!$A$4:$AK$51,K$1,0)</f>
        <v>44.43191964285713</v>
      </c>
      <c r="L9" s="21">
        <f>VLOOKUP($A9,'[2]MeasureTable'!$A$4:$AK$51,L$1,0)</f>
        <v>0</v>
      </c>
      <c r="M9" s="22">
        <f>VLOOKUP($A9,'[2]MeasureTable'!$A$4:$AK$51,M$1,0)</f>
        <v>0</v>
      </c>
      <c r="N9" s="23">
        <f>VLOOKUP($A9,'[2]MeasureTable'!$A$4:$AK$51,N$1,0)</f>
        <v>3.3097834296153237</v>
      </c>
      <c r="O9" s="23">
        <f>VLOOKUP($A9,'[2]MeasureTable'!$A$4:$AK$51,O$1,0)</f>
        <v>0</v>
      </c>
      <c r="P9" s="23">
        <f>VLOOKUP($A9,'[2]MeasureTable'!$A$4:$AK$51,P$1,0)</f>
        <v>0</v>
      </c>
      <c r="Q9" s="23">
        <f>VLOOKUP($A9,'[2]MeasureTable'!$A$4:$AK$51,Q$1,0)</f>
        <v>3.3097833552598535</v>
      </c>
      <c r="R9" s="24">
        <f>VLOOKUP($A9,'[2]MeasureTable'!$A$4:$AK$51,R$1,0)</f>
        <v>0.3193580674402839</v>
      </c>
      <c r="S9" s="24">
        <f>VLOOKUP($A9,'[2]MeasureTable'!$A$4:$AK$51,S$1,0)</f>
        <v>0</v>
      </c>
      <c r="T9" s="24">
        <f>VLOOKUP($A9,'[2]MeasureTable'!$A$4:$AK$51,T$1,0)</f>
        <v>0.04115108254176768</v>
      </c>
      <c r="U9" s="24">
        <f>VLOOKUP($A9,'[2]MeasureTable'!$A$4:$AK$51,U$1,0)</f>
        <v>0.3605091499820516</v>
      </c>
      <c r="V9" s="24">
        <f>VLOOKUP($A9,'[2]MeasureTable'!$A$4:$AK$51,V$1,0)</f>
        <v>-2.949274205277802</v>
      </c>
      <c r="W9" s="21">
        <f>VLOOKUP($A9,'[2]MeasureTable'!$A$4:$AK$51,W$1,0)</f>
        <v>0.10892227774067724</v>
      </c>
      <c r="X9" s="21">
        <f>VLOOKUP($A9,'[2]MeasureTable'!$A$4:$AK$51,X$1,0)</f>
        <v>0.10389042847433987</v>
      </c>
      <c r="Y9" s="22">
        <f>VLOOKUP($A9,'[2]MeasureTable'!$A$4:$AK$51,Y$1,0)</f>
        <v>0.029836099594831467</v>
      </c>
      <c r="Z9" s="21">
        <f>VLOOKUP($A9,'[2]MeasureTable'!$A$4:$AK$51,Z$1,0)</f>
        <v>0.09653001484259222</v>
      </c>
      <c r="AA9" s="24" t="str">
        <f>VLOOKUP($A9,'[2]MeasureTable'!$A$4:$AK$51,AA$1,0)</f>
        <v>Increased comfort</v>
      </c>
      <c r="AB9" s="25" t="str">
        <f>VLOOKUP($A9,'[2]MeasureTable'!$A$4:$AK$51,AB$1,0)</f>
        <v>Reduced environmental impacts from electricity generation</v>
      </c>
      <c r="AC9" s="24">
        <f>VLOOKUP($A9,'[2]MeasureTable'!$A$4:$AK$51,AC$1,0)</f>
        <v>0</v>
      </c>
      <c r="AD9" s="24">
        <f>VLOOKUP($A9,'[2]MeasureTable'!$A$4:$AK$51,AD$1,0)</f>
        <v>0</v>
      </c>
      <c r="AE9" s="24">
        <f>VLOOKUP($A9,'[2]MeasureTable'!$A$4:$AK$51,AE$1,0)</f>
        <v>3.3097833552598535</v>
      </c>
      <c r="AF9" s="24">
        <f>VLOOKUP($A9,'[2]MeasureTable'!$A$4:$AK$51,AF$1,0)</f>
        <v>0.4570392406366175</v>
      </c>
      <c r="AG9" s="24">
        <f>VLOOKUP($A9,'[2]MeasureTable'!$A$4:$AK$51,AG$1,0)</f>
        <v>-2.8527441146232357</v>
      </c>
      <c r="AH9" s="21">
        <f>VLOOKUP($A9,'[2]MeasureTable'!$A$4:$AK$51,AH$1,0)</f>
        <v>0.13808735847024495</v>
      </c>
      <c r="AI9" s="35" t="str">
        <f>VLOOKUP($A9,'[2]MeasureTable'!$A$4:$AK$51,AI$1,0)</f>
        <v>The revised minimum federal efficiency standards for window air conditioners took effect October 1, 2000.  The Environmental Protection Agency maintains a list of Energy Star qualifying models at www.epa.gov/energystar</v>
      </c>
      <c r="AJ9" s="26" t="str">
        <f>VLOOKUP($A9,'[2]MeasureTable'!$A$4:$AK$51,AJ$1,0)</f>
        <v>Savings assume that window air conditioner cooling capacity is as specified.</v>
      </c>
      <c r="AK9" s="89">
        <f>VLOOKUP($A9,'[2]MeasureTable'!$A$4:$AK$51,AK$1,0)</f>
        <v>460.48365000150625</v>
      </c>
    </row>
    <row r="10" spans="1:37" ht="45">
      <c r="A10" s="16" t="s">
        <v>87</v>
      </c>
      <c r="B10" s="17" t="str">
        <f>VLOOKUP($A10,'[3]MeasureTable'!$A$4:$AK$13,B$1,0)</f>
        <v>Manufacturer, Dealer or Consumer Rebate </v>
      </c>
      <c r="C10" s="17" t="str">
        <f>VLOOKUP($A10,'[3]MeasureTable'!$A$4:$AK$13,C$1,0)</f>
        <v>Weighted Averaga All PNW Residences</v>
      </c>
      <c r="D10" s="17" t="str">
        <f>VLOOKUP($A10,'[3]MeasureTable'!$A$4:$AK$13,D$1,0)</f>
        <v>Regionwide</v>
      </c>
      <c r="E10" s="18">
        <f>VLOOKUP($A10,'[3]MeasureTable'!$A$4:$AK$13,E$1,0)</f>
        <v>30</v>
      </c>
      <c r="F10" s="18">
        <f>VLOOKUP($A10,'[3]MeasureTable'!$A$4:$AK$13,F$1,0)</f>
        <v>-1.09</v>
      </c>
      <c r="G10" s="18">
        <f>VLOOKUP($A10,'[3]MeasureTable'!$A$4:$AK$13,G$1,0)</f>
        <v>0</v>
      </c>
      <c r="H10" s="19">
        <f>VLOOKUP($A10,'[3]MeasureTable'!$A$4:$AK$13,H$1,0)</f>
        <v>14</v>
      </c>
      <c r="I10" s="32" t="str">
        <f>VLOOKUP($A10,'[3]MeasureTable'!$A$4:$AK$13,I$1,0)</f>
        <v>Deemed if water heating and dryer energy source are documented</v>
      </c>
      <c r="J10" s="20">
        <f>VLOOKUP($A10,'[3]MeasureTable'!$A$4:$AK$13,J$1,0)</f>
        <v>149.32327996881477</v>
      </c>
      <c r="K10" s="20">
        <f>VLOOKUP($A10,'[3]MeasureTable'!$A$4:$AK$13,K$1,0)</f>
        <v>160.7091800664369</v>
      </c>
      <c r="L10" s="21">
        <f>VLOOKUP($A10,'[3]MeasureTable'!$A$4:$AK$13,L$1,0)</f>
        <v>0.05099676921963692</v>
      </c>
      <c r="M10" s="22">
        <f>VLOOKUP($A10,'[3]MeasureTable'!$A$4:$AK$13,M$1,0)</f>
        <v>0.002847306073323019</v>
      </c>
      <c r="N10" s="23">
        <f>VLOOKUP($A10,'[3]MeasureTable'!$A$4:$AK$13,N$1,0)</f>
        <v>0.18667263680302634</v>
      </c>
      <c r="O10" s="23">
        <f>VLOOKUP($A10,'[3]MeasureTable'!$A$4:$AK$13,O$1,0)</f>
        <v>-0.06823555261361364</v>
      </c>
      <c r="P10" s="23">
        <f>VLOOKUP($A10,'[3]MeasureTable'!$A$4:$AK$13,P$1,0)</f>
        <v>0</v>
      </c>
      <c r="Q10" s="23">
        <f>VLOOKUP($A10,'[3]MeasureTable'!$A$4:$AK$13,Q$1,0)</f>
        <v>0.18667263680302634</v>
      </c>
      <c r="R10" s="24">
        <f>VLOOKUP($A10,'[3]MeasureTable'!$A$4:$AK$13,R$1,0)</f>
        <v>0.33953457676769927</v>
      </c>
      <c r="S10" s="24">
        <f>VLOOKUP($A10,'[3]MeasureTable'!$A$4:$AK$13,S$1,0)</f>
        <v>0.0005346381438744135</v>
      </c>
      <c r="T10" s="24">
        <f>VLOOKUP($A10,'[3]MeasureTable'!$A$4:$AK$13,T$1,0)</f>
        <v>0.04380031708100815</v>
      </c>
      <c r="U10" s="24">
        <f>VLOOKUP($A10,'[3]MeasureTable'!$A$4:$AK$13,U$1,0)</f>
        <v>0.3838695319925818</v>
      </c>
      <c r="V10" s="24">
        <f>VLOOKUP($A10,'[3]MeasureTable'!$A$4:$AK$13,V$1,0)</f>
        <v>0.19719689518955544</v>
      </c>
      <c r="W10" s="21">
        <f>VLOOKUP($A10,'[3]MeasureTable'!$A$4:$AK$13,W$1,0)</f>
        <v>2.0563781525068086</v>
      </c>
      <c r="X10" s="21">
        <f>VLOOKUP($A10,'[3]MeasureTable'!$A$4:$AK$13,X$1,0)</f>
        <v>0.24464167892741878</v>
      </c>
      <c r="Y10" s="22">
        <f>VLOOKUP($A10,'[3]MeasureTable'!$A$4:$AK$13,Y$1,0)</f>
        <v>0.08197098970413208</v>
      </c>
      <c r="Z10" s="21">
        <f>VLOOKUP($A10,'[3]MeasureTable'!$A$4:$AK$13,Z$1,0)</f>
        <v>0.10261119199786249</v>
      </c>
      <c r="AA10" s="24" t="str">
        <f>VLOOKUP($A10,'[3]MeasureTable'!$A$4:$AK$13,AA$1,0)</f>
        <v>$18/year cost savings from reduced detergent use + $35/year cost savings from reduced water and sewer costs.</v>
      </c>
      <c r="AB10" s="25" t="str">
        <f>VLOOKUP($A10,'[3]MeasureTable'!$A$4:$AK$13,AB$1,0)</f>
        <v>Deferred capital expansion costs of treatment facilities, estimated at $165/machine life.</v>
      </c>
      <c r="AC10" s="24">
        <f>VLOOKUP($A10,'[3]MeasureTable'!$A$4:$AK$13,AC$1,0)</f>
        <v>1.4771548978352174</v>
      </c>
      <c r="AD10" s="24">
        <f>VLOOKUP($A10,'[3]MeasureTable'!$A$4:$AK$13,AD$1,0)</f>
        <v>0</v>
      </c>
      <c r="AE10" s="24">
        <f>VLOOKUP($A10,'[3]MeasureTable'!$A$4:$AK$13,AE$1,0)</f>
        <v>0.18667263680302634</v>
      </c>
      <c r="AF10" s="24">
        <f>VLOOKUP($A10,'[3]MeasureTable'!$A$4:$AK$13,AF$1,0)</f>
        <v>1.9636356218256616</v>
      </c>
      <c r="AG10" s="24">
        <f>VLOOKUP($A10,'[3]MeasureTable'!$A$4:$AK$13,AG$1,0)</f>
        <v>1.7769629850226354</v>
      </c>
      <c r="AH10" s="21">
        <f>VLOOKUP($A10,'[3]MeasureTable'!$A$4:$AK$13,AH$1,0)</f>
        <v>10.519140113168568</v>
      </c>
      <c r="AI10" s="35" t="str">
        <f>VLOOKUP($A10,'[3]MeasureTable'!$A$4:$AK$13,AI$1,0)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10" s="26" t="str">
        <f>VLOOKUP($A10,'[3]MeasureTable'!$A$4:$AK$13,AJ$1,0)</f>
        <v>The US Department of Energy has revised its efficiency standards for clothes washers. The revised standards will be 1.04 MEF effective January 2004 and 1.26 effective January 2007.  Energy Star standards will be 1.26 effective 1/1/2001 and 1.42 effective January1, 2004 </v>
      </c>
      <c r="AK10" s="89">
        <f>VLOOKUP($A10,'[3]MeasureTable'!$A$4:$AK$13,AK$1,0)</f>
        <v>15.152030080223415</v>
      </c>
    </row>
    <row r="11" spans="1:37" ht="45">
      <c r="A11" s="16" t="s">
        <v>88</v>
      </c>
      <c r="B11" s="17" t="str">
        <f>VLOOKUP($A11,'[3]MeasureTable'!$A$4:$AK$13,B$1,0)</f>
        <v>Manufacturer, Dealer or Consumer Rebate </v>
      </c>
      <c r="C11" s="17" t="str">
        <f>VLOOKUP($A11,'[3]MeasureTable'!$A$4:$AK$13,C$1,0)</f>
        <v>Weighted Averaga All PNW Residences</v>
      </c>
      <c r="D11" s="17" t="str">
        <f>VLOOKUP($A11,'[3]MeasureTable'!$A$4:$AK$13,D$1,0)</f>
        <v>Regionwide</v>
      </c>
      <c r="E11" s="18">
        <f>VLOOKUP($A11,'[3]MeasureTable'!$A$4:$AK$13,E$1,0)</f>
        <v>170</v>
      </c>
      <c r="F11" s="18">
        <f>VLOOKUP($A11,'[3]MeasureTable'!$A$4:$AK$13,F$1,0)</f>
        <v>-0.66</v>
      </c>
      <c r="G11" s="18">
        <f>VLOOKUP($A11,'[3]MeasureTable'!$A$4:$AK$13,G$1,0)</f>
        <v>0</v>
      </c>
      <c r="H11" s="19">
        <f>VLOOKUP($A11,'[3]MeasureTable'!$A$4:$AK$13,H$1,0)</f>
        <v>14</v>
      </c>
      <c r="I11" s="32" t="str">
        <f>VLOOKUP($A11,'[3]MeasureTable'!$A$4:$AK$13,I$1,0)</f>
        <v>Deemed if water heating and dryer energy source are documented</v>
      </c>
      <c r="J11" s="20">
        <f>VLOOKUP($A11,'[3]MeasureTable'!$A$4:$AK$13,J$1,0)</f>
        <v>287.050102248106</v>
      </c>
      <c r="K11" s="20">
        <f>VLOOKUP($A11,'[3]MeasureTable'!$A$4:$AK$13,K$1,0)</f>
        <v>308.9376725445241</v>
      </c>
      <c r="L11" s="21">
        <f>VLOOKUP($A11,'[3]MeasureTable'!$A$4:$AK$13,L$1,0)</f>
        <v>0.045683905482292175</v>
      </c>
      <c r="M11" s="22">
        <f>VLOOKUP($A11,'[3]MeasureTable'!$A$4:$AK$13,M$1,0)</f>
        <v>0.004725618983242496</v>
      </c>
      <c r="N11" s="23">
        <f>VLOOKUP($A11,'[3]MeasureTable'!$A$4:$AK$13,N$1,0)</f>
        <v>0.5502729235794522</v>
      </c>
      <c r="O11" s="23">
        <f>VLOOKUP($A11,'[3]MeasureTable'!$A$4:$AK$13,O$1,0)</f>
        <v>-0.021603060948102996</v>
      </c>
      <c r="P11" s="23">
        <f>VLOOKUP($A11,'[3]MeasureTable'!$A$4:$AK$13,P$1,0)</f>
        <v>0</v>
      </c>
      <c r="Q11" s="23">
        <f>VLOOKUP($A11,'[3]MeasureTable'!$A$4:$AK$13,Q$1,0)</f>
        <v>0.5502729235794522</v>
      </c>
      <c r="R11" s="24">
        <f>VLOOKUP($A11,'[3]MeasureTable'!$A$4:$AK$13,R$1,0)</f>
        <v>0.3395755372101592</v>
      </c>
      <c r="S11" s="24">
        <f>VLOOKUP($A11,'[3]MeasureTable'!$A$4:$AK$13,S$1,0)</f>
        <v>0.0004615878062887588</v>
      </c>
      <c r="T11" s="24">
        <f>VLOOKUP($A11,'[3]MeasureTable'!$A$4:$AK$13,T$1,0)</f>
        <v>0.04331224767181763</v>
      </c>
      <c r="U11" s="24">
        <f>VLOOKUP($A11,'[3]MeasureTable'!$A$4:$AK$13,U$1,0)</f>
        <v>0.3833493726882656</v>
      </c>
      <c r="V11" s="24">
        <f>VLOOKUP($A11,'[3]MeasureTable'!$A$4:$AK$13,V$1,0)</f>
        <v>-0.16692355089118666</v>
      </c>
      <c r="W11" s="21">
        <f>VLOOKUP($A11,'[3]MeasureTable'!$A$4:$AK$13,W$1,0)</f>
        <v>0.6966531629334565</v>
      </c>
      <c r="X11" s="21">
        <f>VLOOKUP($A11,'[3]MeasureTable'!$A$4:$AK$13,X$1,0)</f>
        <v>0.2535567055429823</v>
      </c>
      <c r="Y11" s="22">
        <f>VLOOKUP($A11,'[3]MeasureTable'!$A$4:$AK$13,Y$1,0)</f>
        <v>0.1497713327407837</v>
      </c>
      <c r="Z11" s="21">
        <f>VLOOKUP($A11,'[3]MeasureTable'!$A$4:$AK$13,Z$1,0)</f>
        <v>0.09752884035997572</v>
      </c>
      <c r="AA11" s="24" t="str">
        <f>VLOOKUP($A11,'[3]MeasureTable'!$A$4:$AK$13,AA$1,0)</f>
        <v>$18/year cost savings from reduced detergent use + $35/year cost savings from reduced water and sewer costs.</v>
      </c>
      <c r="AB11" s="25" t="str">
        <f>VLOOKUP($A11,'[3]MeasureTable'!$A$4:$AK$13,AB$1,0)</f>
        <v>Deferred capital expansion costs of treatment facilities, estimated at $165/machine life.</v>
      </c>
      <c r="AC11" s="24">
        <f>VLOOKUP($A11,'[3]MeasureTable'!$A$4:$AK$13,AC$1,0)</f>
        <v>0.8676816734565466</v>
      </c>
      <c r="AD11" s="24">
        <f>VLOOKUP($A11,'[3]MeasureTable'!$A$4:$AK$13,AD$1,0)</f>
        <v>0</v>
      </c>
      <c r="AE11" s="24">
        <f>VLOOKUP($A11,'[3]MeasureTable'!$A$4:$AK$13,AE$1,0)</f>
        <v>0.5502729235794522</v>
      </c>
      <c r="AF11" s="24">
        <f>VLOOKUP($A11,'[3]MeasureTable'!$A$4:$AK$13,AF$1,0)</f>
        <v>1.3485598865047879</v>
      </c>
      <c r="AG11" s="24">
        <f>VLOOKUP($A11,'[3]MeasureTable'!$A$4:$AK$13,AG$1,0)</f>
        <v>0.7982869629253356</v>
      </c>
      <c r="AH11" s="21">
        <f>VLOOKUP($A11,'[3]MeasureTable'!$A$4:$AK$13,AH$1,0)</f>
        <v>2.450710963084618</v>
      </c>
      <c r="AI11" s="35" t="str">
        <f>VLOOKUP($A11,'[3]MeasureTable'!$A$4:$AK$13,AI$1,0)</f>
        <v>The Northwest Energy Efficiency Alliance (www.nwalliance.org) is supporting a regional marketing program to promote the purchase of Energy Star appliances.  The State of Oregon through the Oregon Office of Energy offers a state income tax credit for purchases of Energy Star clothes washers and other Energy Star appliances (www.energy.state.or.us/res/tax/taxcdt.htm).</v>
      </c>
      <c r="AJ11" s="26" t="str">
        <f>VLOOKUP($A11,'[3]MeasureTable'!$A$4:$AK$13,AJ$1,0)</f>
        <v>The US Department of Energy has revised its efficiency standards for clothes washers. The revised standards will be 1.04 MEF effective January 2004 and 1.26 effective January 2007.  Energy Star standards will be 1.26 effective 1/1/2001 and 1.42 effective January1, 2004 </v>
      </c>
      <c r="AK11" s="89">
        <f>VLOOKUP($A11,'[3]MeasureTable'!$A$4:$AK$13,AK$1,0)</f>
        <v>54.44387750130586</v>
      </c>
    </row>
    <row r="12" spans="1:37" ht="33.75">
      <c r="A12" s="16" t="s">
        <v>89</v>
      </c>
      <c r="B12" s="17" t="str">
        <f>VLOOKUP($A12,'[11]MeasureTable'!$A$4:$AK$8,B$1,0)</f>
        <v>Manufacturer, Dealer or Consumer Rebate</v>
      </c>
      <c r="C12" s="17" t="str">
        <f>VLOOKUP($A12,'[11]MeasureTable'!$A$4:$AK$8,C$1,0)</f>
        <v>Any Residence</v>
      </c>
      <c r="D12" s="17" t="str">
        <f>VLOOKUP($A12,'[11]MeasureTable'!$A$4:$AK$8,D$1,0)</f>
        <v>Regionwide</v>
      </c>
      <c r="E12" s="18">
        <f>VLOOKUP($A12,'[11]MeasureTable'!$A$4:$AK$8,E$1,0)</f>
        <v>15</v>
      </c>
      <c r="F12" s="18">
        <f>VLOOKUP($A12,'[11]MeasureTable'!$A$4:$AK$8,F$1,0)</f>
        <v>0</v>
      </c>
      <c r="G12" s="18">
        <f>VLOOKUP($A12,'[11]MeasureTable'!$A$4:$AK$8,G$1,0)</f>
        <v>0</v>
      </c>
      <c r="H12" s="19">
        <f>VLOOKUP($A12,'[11]MeasureTable'!$A$4:$AK$8,H$1,0)</f>
        <v>19</v>
      </c>
      <c r="I12" s="32" t="str">
        <f>VLOOKUP($A12,'[11]MeasureTable'!$A$4:$AK$8,I$1,0)</f>
        <v>Deemed</v>
      </c>
      <c r="J12" s="20">
        <f>VLOOKUP($A12,'[11]MeasureTable'!$A$4:$AK$8,J$1,0)</f>
        <v>49.97202599999998</v>
      </c>
      <c r="K12" s="20">
        <f>VLOOKUP($A12,'[11]MeasureTable'!$A$4:$AK$8,K$1,0)</f>
        <v>53.78239298249998</v>
      </c>
      <c r="L12" s="21">
        <f>VLOOKUP($A12,'[11]MeasureTable'!$A$4:$AK$8,L$1,0)</f>
        <v>0.26899999380111694</v>
      </c>
      <c r="M12" s="22">
        <f>VLOOKUP($A12,'[11]MeasureTable'!$A$4:$AK$8,M$1,0)</f>
        <v>0.002521430405190444</v>
      </c>
      <c r="N12" s="23">
        <f>VLOOKUP($A12,'[11]MeasureTable'!$A$4:$AK$8,N$1,0)</f>
        <v>0.2789017440262997</v>
      </c>
      <c r="O12" s="23">
        <f>VLOOKUP($A12,'[11]MeasureTable'!$A$4:$AK$8,O$1,0)</f>
        <v>0</v>
      </c>
      <c r="P12" s="23">
        <f>VLOOKUP($A12,'[11]MeasureTable'!$A$4:$AK$8,P$1,0)</f>
        <v>0</v>
      </c>
      <c r="Q12" s="23">
        <f>VLOOKUP($A12,'[11]MeasureTable'!$A$4:$AK$8,Q$1,0)</f>
        <v>0.2789017377100297</v>
      </c>
      <c r="R12" s="24">
        <f>VLOOKUP($A12,'[11]MeasureTable'!$A$4:$AK$8,R$1,0)</f>
        <v>0.3914604454689398</v>
      </c>
      <c r="S12" s="24">
        <f>VLOOKUP($A12,'[11]MeasureTable'!$A$4:$AK$8,S$1,0)</f>
        <v>0.0017349241845014064</v>
      </c>
      <c r="T12" s="24">
        <f>VLOOKUP($A12,'[11]MeasureTable'!$A$4:$AK$8,T$1,0)</f>
        <v>0.04341638338380594</v>
      </c>
      <c r="U12" s="24">
        <f>VLOOKUP($A12,'[11]MeasureTable'!$A$4:$AK$8,U$1,0)</f>
        <v>0.43653308106634603</v>
      </c>
      <c r="V12" s="24">
        <f>VLOOKUP($A12,'[11]MeasureTable'!$A$4:$AK$8,V$1,0)</f>
        <v>0.15763134335631634</v>
      </c>
      <c r="W12" s="21">
        <f>VLOOKUP($A12,'[11]MeasureTable'!$A$4:$AK$8,W$1,0)</f>
        <v>1.5651859137359216</v>
      </c>
      <c r="X12" s="21">
        <f>VLOOKUP($A12,'[11]MeasureTable'!$A$4:$AK$8,X$1,0)</f>
        <v>0.655</v>
      </c>
      <c r="Y12" s="22">
        <f>VLOOKUP($A12,'[11]MeasureTable'!$A$4:$AK$8,Y$1,0)</f>
        <v>0.009373347274959087</v>
      </c>
      <c r="Z12" s="21">
        <f>VLOOKUP($A12,'[11]MeasureTable'!$A$4:$AK$8,Z$1,0)</f>
        <v>0.04299688199482347</v>
      </c>
      <c r="AA12" s="24" t="str">
        <f>VLOOKUP($A12,'[11]MeasureTable'!$A$4:$AK$8,AA$1,0)</f>
        <v>Lower energy bills, quieter operation</v>
      </c>
      <c r="AB12" s="25" t="str">
        <f>VLOOKUP($A12,'[11]MeasureTable'!$A$4:$AK$8,AB$1,0)</f>
        <v>CFC free refrigerators reduce release of greenhouse gas emissions</v>
      </c>
      <c r="AC12" s="24">
        <f>VLOOKUP($A12,'[11]MeasureTable'!$A$4:$AK$8,AC$1,0)</f>
        <v>0</v>
      </c>
      <c r="AD12" s="24">
        <f>VLOOKUP($A12,'[11]MeasureTable'!$A$4:$AK$8,AD$1,0)</f>
        <v>0</v>
      </c>
      <c r="AE12" s="24">
        <f>VLOOKUP($A12,'[11]MeasureTable'!$A$4:$AK$8,AE$1,0)</f>
        <v>0.2789017377100297</v>
      </c>
      <c r="AF12" s="24">
        <f>VLOOKUP($A12,'[11]MeasureTable'!$A$4:$AK$8,AF$1,0)</f>
        <v>0.4795299803799425</v>
      </c>
      <c r="AG12" s="24">
        <f>VLOOKUP($A12,'[11]MeasureTable'!$A$4:$AK$8,AG$1,0)</f>
        <v>0.2006282426699128</v>
      </c>
      <c r="AH12" s="21">
        <f>VLOOKUP($A12,'[11]MeasureTable'!$A$4:$AK$8,AH$1,0)</f>
        <v>1.7193509955054609</v>
      </c>
      <c r="AI12" s="35">
        <f>VLOOKUP($A12,'[11]MeasureTable'!$A$4:$AK$8,AI$1,0)</f>
        <v>0</v>
      </c>
      <c r="AJ12" s="26" t="str">
        <f>VLOOKUP($A12,'[11]MeasureTable'!$A$4:$AK$8,AJ$1,0)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2" s="89">
        <f>VLOOKUP($A12,'[11]MeasureTable'!$A$4:$AK$8,AK$1,0)</f>
        <v>22.609910083406287</v>
      </c>
    </row>
    <row r="13" spans="1:37" ht="33.75">
      <c r="A13" s="16" t="s">
        <v>90</v>
      </c>
      <c r="B13" s="17" t="str">
        <f>VLOOKUP($A13,'[11]MeasureTable'!$A$4:$AK$8,B$1,0)</f>
        <v>Manufacturer, Dealer or Consumer Rebate. </v>
      </c>
      <c r="C13" s="17" t="str">
        <f>VLOOKUP($A13,'[11]MeasureTable'!$A$4:$AK$8,C$1,0)</f>
        <v>Any Residence</v>
      </c>
      <c r="D13" s="17" t="str">
        <f>VLOOKUP($A13,'[11]MeasureTable'!$A$4:$AK$8,D$1,0)</f>
        <v>Regionwide</v>
      </c>
      <c r="E13" s="18">
        <f>VLOOKUP($A13,'[11]MeasureTable'!$A$4:$AK$8,E$1,0)</f>
        <v>15.7</v>
      </c>
      <c r="F13" s="18">
        <f>VLOOKUP($A13,'[11]MeasureTable'!$A$4:$AK$8,F$1,0)</f>
        <v>0</v>
      </c>
      <c r="G13" s="18">
        <f>VLOOKUP($A13,'[11]MeasureTable'!$A$4:$AK$8,G$1,0)</f>
        <v>0</v>
      </c>
      <c r="H13" s="19">
        <f>VLOOKUP($A13,'[11]MeasureTable'!$A$4:$AK$8,H$1,0)</f>
        <v>19</v>
      </c>
      <c r="I13" s="32" t="str">
        <f>VLOOKUP($A13,'[11]MeasureTable'!$A$4:$AK$8,I$1,0)</f>
        <v>Deemed</v>
      </c>
      <c r="J13" s="20">
        <f>VLOOKUP($A13,'[11]MeasureTable'!$A$4:$AK$8,J$1,0)</f>
        <v>43.859259600000016</v>
      </c>
      <c r="K13" s="20">
        <f>VLOOKUP($A13,'[11]MeasureTable'!$A$4:$AK$8,K$1,0)</f>
        <v>47.20352814450002</v>
      </c>
      <c r="L13" s="21">
        <f>VLOOKUP($A13,'[11]MeasureTable'!$A$4:$AK$8,L$1,0)</f>
        <v>0.26899999380111694</v>
      </c>
      <c r="M13" s="22">
        <f>VLOOKUP($A13,'[11]MeasureTable'!$A$4:$AK$8,M$1,0)</f>
        <v>0.002212999543075979</v>
      </c>
      <c r="N13" s="23">
        <f>VLOOKUP($A13,'[11]MeasureTable'!$A$4:$AK$8,N$1,0)</f>
        <v>0.33251758854109387</v>
      </c>
      <c r="O13" s="23">
        <f>VLOOKUP($A13,'[11]MeasureTable'!$A$4:$AK$8,O$1,0)</f>
        <v>0</v>
      </c>
      <c r="P13" s="23">
        <f>VLOOKUP($A13,'[11]MeasureTable'!$A$4:$AK$8,P$1,0)</f>
        <v>0</v>
      </c>
      <c r="Q13" s="23">
        <f>VLOOKUP($A13,'[11]MeasureTable'!$A$4:$AK$8,Q$1,0)</f>
        <v>0.33251758029942763</v>
      </c>
      <c r="R13" s="24">
        <f>VLOOKUP($A13,'[11]MeasureTable'!$A$4:$AK$8,R$1,0)</f>
        <v>0.39146044546893916</v>
      </c>
      <c r="S13" s="24">
        <f>VLOOKUP($A13,'[11]MeasureTable'!$A$4:$AK$8,S$1,0)</f>
        <v>0.0017349242729592384</v>
      </c>
      <c r="T13" s="24">
        <f>VLOOKUP($A13,'[11]MeasureTable'!$A$4:$AK$8,T$1,0)</f>
        <v>0.043416384516835944</v>
      </c>
      <c r="U13" s="24">
        <f>VLOOKUP($A13,'[11]MeasureTable'!$A$4:$AK$8,U$1,0)</f>
        <v>0.43653308219937537</v>
      </c>
      <c r="V13" s="24">
        <f>VLOOKUP($A13,'[11]MeasureTable'!$A$4:$AK$8,V$1,0)</f>
        <v>0.10401550189994774</v>
      </c>
      <c r="W13" s="21">
        <f>VLOOKUP($A13,'[11]MeasureTable'!$A$4:$AK$8,W$1,0)</f>
        <v>1.3128120052675853</v>
      </c>
      <c r="X13" s="21">
        <f>VLOOKUP($A13,'[11]MeasureTable'!$A$4:$AK$8,X$1,0)</f>
        <v>0.655</v>
      </c>
      <c r="Y13" s="22">
        <f>VLOOKUP($A13,'[11]MeasureTable'!$A$4:$AK$8,Y$1,0)</f>
        <v>0.008226764388382435</v>
      </c>
      <c r="Z13" s="21">
        <f>VLOOKUP($A13,'[11]MeasureTable'!$A$4:$AK$8,Z$1,0)</f>
        <v>0.042996885045807794</v>
      </c>
      <c r="AA13" s="24" t="str">
        <f>VLOOKUP($A13,'[11]MeasureTable'!$A$4:$AK$8,AA$1,0)</f>
        <v>Lower energy bills, quieter operation</v>
      </c>
      <c r="AB13" s="25" t="str">
        <f>VLOOKUP($A13,'[11]MeasureTable'!$A$4:$AK$8,AB$1,0)</f>
        <v>CFC free refrigerators reduce release of greenhouse gas emissions</v>
      </c>
      <c r="AC13" s="24">
        <f>VLOOKUP($A13,'[11]MeasureTable'!$A$4:$AK$8,AC$1,0)</f>
        <v>0</v>
      </c>
      <c r="AD13" s="24">
        <f>VLOOKUP($A13,'[11]MeasureTable'!$A$4:$AK$8,AD$1,0)</f>
        <v>0</v>
      </c>
      <c r="AE13" s="24">
        <f>VLOOKUP($A13,'[11]MeasureTable'!$A$4:$AK$8,AE$1,0)</f>
        <v>0.33251758029942763</v>
      </c>
      <c r="AF13" s="24">
        <f>VLOOKUP($A13,'[11]MeasureTable'!$A$4:$AK$8,AF$1,0)</f>
        <v>0.4795299943327556</v>
      </c>
      <c r="AG13" s="24">
        <f>VLOOKUP($A13,'[11]MeasureTable'!$A$4:$AK$8,AG$1,0)</f>
        <v>0.147012414033328</v>
      </c>
      <c r="AH13" s="21">
        <f>VLOOKUP($A13,'[11]MeasureTable'!$A$4:$AK$8,AH$1,0)</f>
        <v>1.4421192223910244</v>
      </c>
      <c r="AI13" s="35">
        <f>VLOOKUP($A13,'[11]MeasureTable'!$A$4:$AK$8,AI$1,0)</f>
        <v>0</v>
      </c>
      <c r="AJ13" s="26" t="str">
        <f>VLOOKUP($A13,'[11]MeasureTable'!$A$4:$AK$8,AJ$1,0)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3" s="89">
        <f>VLOOKUP($A13,'[11]MeasureTable'!$A$4:$AK$8,AK$1,0)</f>
        <v>26.95642058173678</v>
      </c>
    </row>
    <row r="14" spans="1:37" ht="33.75">
      <c r="A14" s="16" t="s">
        <v>91</v>
      </c>
      <c r="B14" s="17" t="str">
        <f>VLOOKUP($A14,'[11]MeasureTable'!$A$4:$AK$8,B$1,0)</f>
        <v>Manufacturer, Dealer or Consumer Rebate. </v>
      </c>
      <c r="C14" s="17" t="str">
        <f>VLOOKUP($A14,'[11]MeasureTable'!$A$4:$AK$8,C$1,0)</f>
        <v>Any Residence</v>
      </c>
      <c r="D14" s="17" t="str">
        <f>VLOOKUP($A14,'[11]MeasureTable'!$A$4:$AK$8,D$1,0)</f>
        <v>Regionwide</v>
      </c>
      <c r="E14" s="18">
        <f>VLOOKUP($A14,'[11]MeasureTable'!$A$4:$AK$8,E$1,0)</f>
        <v>65</v>
      </c>
      <c r="F14" s="18">
        <f>VLOOKUP($A14,'[11]MeasureTable'!$A$4:$AK$8,F$1,0)</f>
        <v>0</v>
      </c>
      <c r="G14" s="18">
        <f>VLOOKUP($A14,'[11]MeasureTable'!$A$4:$AK$8,G$1,0)</f>
        <v>0</v>
      </c>
      <c r="H14" s="19">
        <f>VLOOKUP($A14,'[11]MeasureTable'!$A$4:$AK$8,H$1,0)</f>
        <v>19</v>
      </c>
      <c r="I14" s="32" t="str">
        <f>VLOOKUP($A14,'[11]MeasureTable'!$A$4:$AK$8,I$1,0)</f>
        <v>Deemed</v>
      </c>
      <c r="J14" s="20">
        <f>VLOOKUP($A14,'[11]MeasureTable'!$A$4:$AK$8,J$1,0)</f>
        <v>49.2492</v>
      </c>
      <c r="K14" s="20">
        <f>VLOOKUP($A14,'[11]MeasureTable'!$A$4:$AK$8,K$1,0)</f>
        <v>53.004451499999995</v>
      </c>
      <c r="L14" s="21">
        <f>VLOOKUP($A14,'[11]MeasureTable'!$A$4:$AK$8,L$1,0)</f>
        <v>0.26899999380111694</v>
      </c>
      <c r="M14" s="22">
        <f>VLOOKUP($A14,'[11]MeasureTable'!$A$4:$AK$8,M$1,0)</f>
        <v>0.0024849588910264564</v>
      </c>
      <c r="N14" s="23">
        <f>VLOOKUP($A14,'[11]MeasureTable'!$A$4:$AK$8,N$1,0)</f>
        <v>1.2263085840964625</v>
      </c>
      <c r="O14" s="23">
        <f>VLOOKUP($A14,'[11]MeasureTable'!$A$4:$AK$8,O$1,0)</f>
        <v>0</v>
      </c>
      <c r="P14" s="23">
        <f>VLOOKUP($A14,'[11]MeasureTable'!$A$4:$AK$8,P$1,0)</f>
        <v>0</v>
      </c>
      <c r="Q14" s="23">
        <f>VLOOKUP($A14,'[11]MeasureTable'!$A$4:$AK$8,Q$1,0)</f>
        <v>1.2263086411625495</v>
      </c>
      <c r="R14" s="24">
        <f>VLOOKUP($A14,'[11]MeasureTable'!$A$4:$AK$8,R$1,0)</f>
        <v>0.39146044546893877</v>
      </c>
      <c r="S14" s="24">
        <f>VLOOKUP($A14,'[11]MeasureTable'!$A$4:$AK$8,S$1,0)</f>
        <v>0.0017349242650147184</v>
      </c>
      <c r="T14" s="24">
        <f>VLOOKUP($A14,'[11]MeasureTable'!$A$4:$AK$8,T$1,0)</f>
        <v>0.04341638481886545</v>
      </c>
      <c r="U14" s="24">
        <f>VLOOKUP($A14,'[11]MeasureTable'!$A$4:$AK$8,U$1,0)</f>
        <v>0.4365330825014045</v>
      </c>
      <c r="V14" s="24">
        <f>VLOOKUP($A14,'[11]MeasureTable'!$A$4:$AK$8,V$1,0)</f>
        <v>-0.789775558661145</v>
      </c>
      <c r="W14" s="21">
        <f>VLOOKUP($A14,'[11]MeasureTable'!$A$4:$AK$8,W$1,0)</f>
        <v>0.3559732747227238</v>
      </c>
      <c r="X14" s="21">
        <f>VLOOKUP($A14,'[11]MeasureTable'!$A$4:$AK$8,X$1,0)</f>
        <v>0.655</v>
      </c>
      <c r="Y14" s="22">
        <f>VLOOKUP($A14,'[11]MeasureTable'!$A$4:$AK$8,Y$1,0)</f>
        <v>0.009237765334546566</v>
      </c>
      <c r="Z14" s="21">
        <f>VLOOKUP($A14,'[11]MeasureTable'!$A$4:$AK$8,Z$1,0)</f>
        <v>0.042996888824164116</v>
      </c>
      <c r="AA14" s="24" t="str">
        <f>VLOOKUP($A14,'[11]MeasureTable'!$A$4:$AK$8,AA$1,0)</f>
        <v>Lower energy bills, quieter operation</v>
      </c>
      <c r="AB14" s="25" t="str">
        <f>VLOOKUP($A14,'[11]MeasureTable'!$A$4:$AK$8,AB$1,0)</f>
        <v>CFC free refrigerators reduce release of greenhouse gas emissions</v>
      </c>
      <c r="AC14" s="24">
        <f>VLOOKUP($A14,'[11]MeasureTable'!$A$4:$AK$8,AC$1,0)</f>
        <v>0</v>
      </c>
      <c r="AD14" s="24">
        <f>VLOOKUP($A14,'[11]MeasureTable'!$A$4:$AK$8,AD$1,0)</f>
        <v>0</v>
      </c>
      <c r="AE14" s="24">
        <f>VLOOKUP($A14,'[11]MeasureTable'!$A$4:$AK$8,AE$1,0)</f>
        <v>1.2263086411625495</v>
      </c>
      <c r="AF14" s="24">
        <f>VLOOKUP($A14,'[11]MeasureTable'!$A$4:$AK$8,AF$1,0)</f>
        <v>0.4795299688495894</v>
      </c>
      <c r="AG14" s="24">
        <f>VLOOKUP($A14,'[11]MeasureTable'!$A$4:$AK$8,AG$1,0)</f>
        <v>-0.74677867231296</v>
      </c>
      <c r="AH14" s="21">
        <f>VLOOKUP($A14,'[11]MeasureTable'!$A$4:$AK$8,AH$1,0)</f>
        <v>0.3910353011905645</v>
      </c>
      <c r="AI14" s="35">
        <f>VLOOKUP($A14,'[11]MeasureTable'!$A$4:$AK$8,AI$1,0)</f>
        <v>0</v>
      </c>
      <c r="AJ14" s="26" t="str">
        <f>VLOOKUP($A14,'[11]MeasureTable'!$A$4:$AK$8,AJ$1,0)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4" s="89">
        <f>VLOOKUP($A14,'[11]MeasureTable'!$A$4:$AK$8,AK$1,0)</f>
        <v>99.41396566273575</v>
      </c>
    </row>
    <row r="15" spans="1:37" ht="33.75">
      <c r="A15" s="16" t="s">
        <v>92</v>
      </c>
      <c r="B15" s="17" t="str">
        <f>VLOOKUP($A15,'[11]MeasureTable'!$A$4:$AK$8,B$1,0)</f>
        <v>Manufacturer, Dealer or Consumer Rebate</v>
      </c>
      <c r="C15" s="17" t="str">
        <f>VLOOKUP($A15,'[11]MeasureTable'!$A$4:$AK$8,C$1,0)</f>
        <v>Any Residence</v>
      </c>
      <c r="D15" s="17" t="str">
        <f>VLOOKUP($A15,'[11]MeasureTable'!$A$4:$AK$8,D$1,0)</f>
        <v>Regionwide</v>
      </c>
      <c r="E15" s="18">
        <f>VLOOKUP($A15,'[11]MeasureTable'!$A$4:$AK$8,E$1,0)</f>
        <v>81.08</v>
      </c>
      <c r="F15" s="18">
        <f>VLOOKUP($A15,'[11]MeasureTable'!$A$4:$AK$8,F$1,0)</f>
        <v>0</v>
      </c>
      <c r="G15" s="18">
        <f>VLOOKUP($A15,'[11]MeasureTable'!$A$4:$AK$8,G$1,0)</f>
        <v>0</v>
      </c>
      <c r="H15" s="19">
        <f>VLOOKUP($A15,'[11]MeasureTable'!$A$4:$AK$8,H$1,0)</f>
        <v>19</v>
      </c>
      <c r="I15" s="32" t="str">
        <f>VLOOKUP($A15,'[11]MeasureTable'!$A$4:$AK$8,I$1,0)</f>
        <v>Deemed</v>
      </c>
      <c r="J15" s="20">
        <f>VLOOKUP($A15,'[11]MeasureTable'!$A$4:$AK$8,J$1,0)</f>
        <v>34.55868000000003</v>
      </c>
      <c r="K15" s="20">
        <f>VLOOKUP($A15,'[11]MeasureTable'!$A$4:$AK$8,K$1,0)</f>
        <v>37.193779350000035</v>
      </c>
      <c r="L15" s="21">
        <f>VLOOKUP($A15,'[11]MeasureTable'!$A$4:$AK$8,L$1,0)</f>
        <v>0.26899999380111694</v>
      </c>
      <c r="M15" s="22">
        <f>VLOOKUP($A15,'[11]MeasureTable'!$A$4:$AK$8,M$1,0)</f>
        <v>0.001743721707725979</v>
      </c>
      <c r="N15" s="23">
        <f>VLOOKUP($A15,'[11]MeasureTable'!$A$4:$AK$8,N$1,0)</f>
        <v>2.179886494933797</v>
      </c>
      <c r="O15" s="23">
        <f>VLOOKUP($A15,'[11]MeasureTable'!$A$4:$AK$8,O$1,0)</f>
        <v>0</v>
      </c>
      <c r="P15" s="23">
        <f>VLOOKUP($A15,'[11]MeasureTable'!$A$4:$AK$8,P$1,0)</f>
        <v>0</v>
      </c>
      <c r="Q15" s="23">
        <f>VLOOKUP($A15,'[11]MeasureTable'!$A$4:$AK$8,Q$1,0)</f>
        <v>2.179886474826181</v>
      </c>
      <c r="R15" s="24">
        <f>VLOOKUP($A15,'[11]MeasureTable'!$A$4:$AK$8,R$1,0)</f>
        <v>0.39146044546893954</v>
      </c>
      <c r="S15" s="24">
        <f>VLOOKUP($A15,'[11]MeasureTable'!$A$4:$AK$8,S$1,0)</f>
        <v>0.0017349242774703417</v>
      </c>
      <c r="T15" s="24">
        <f>VLOOKUP($A15,'[11]MeasureTable'!$A$4:$AK$8,T$1,0)</f>
        <v>0.04341638402129931</v>
      </c>
      <c r="U15" s="24">
        <f>VLOOKUP($A15,'[11]MeasureTable'!$A$4:$AK$8,U$1,0)</f>
        <v>0.43653308170383914</v>
      </c>
      <c r="V15" s="24">
        <f>VLOOKUP($A15,'[11]MeasureTable'!$A$4:$AK$8,V$1,0)</f>
        <v>-1.7433533931223417</v>
      </c>
      <c r="W15" s="21">
        <f>VLOOKUP($A15,'[11]MeasureTable'!$A$4:$AK$8,W$1,0)</f>
        <v>0.2002549594753541</v>
      </c>
      <c r="X15" s="21">
        <f>VLOOKUP($A15,'[11]MeasureTable'!$A$4:$AK$8,X$1,0)</f>
        <v>0.655</v>
      </c>
      <c r="Y15" s="22">
        <f>VLOOKUP($A15,'[11]MeasureTable'!$A$4:$AK$8,Y$1,0)</f>
        <v>0.00648223701864481</v>
      </c>
      <c r="Z15" s="21">
        <f>VLOOKUP($A15,'[11]MeasureTable'!$A$4:$AK$8,Z$1,0)</f>
        <v>0.04299688624141441</v>
      </c>
      <c r="AA15" s="24" t="str">
        <f>VLOOKUP($A15,'[11]MeasureTable'!$A$4:$AK$8,AA$1,0)</f>
        <v>Lower energy bills, quieter operation</v>
      </c>
      <c r="AB15" s="25" t="str">
        <f>VLOOKUP($A15,'[11]MeasureTable'!$A$4:$AK$8,AB$1,0)</f>
        <v>CFC free refrigerators reduce release of greenhouse gas emissions</v>
      </c>
      <c r="AC15" s="24">
        <f>VLOOKUP($A15,'[11]MeasureTable'!$A$4:$AK$8,AC$1,0)</f>
        <v>0</v>
      </c>
      <c r="AD15" s="24">
        <f>VLOOKUP($A15,'[11]MeasureTable'!$A$4:$AK$8,AD$1,0)</f>
        <v>0</v>
      </c>
      <c r="AE15" s="24">
        <f>VLOOKUP($A15,'[11]MeasureTable'!$A$4:$AK$8,AE$1,0)</f>
        <v>2.179886474826181</v>
      </c>
      <c r="AF15" s="24">
        <f>VLOOKUP($A15,'[11]MeasureTable'!$A$4:$AK$8,AF$1,0)</f>
        <v>0.4795300035055412</v>
      </c>
      <c r="AG15" s="24">
        <f>VLOOKUP($A15,'[11]MeasureTable'!$A$4:$AK$8,AG$1,0)</f>
        <v>-1.7003564713206396</v>
      </c>
      <c r="AH15" s="21">
        <f>VLOOKUP($A15,'[11]MeasureTable'!$A$4:$AK$8,AH$1,0)</f>
        <v>0.2199793471097057</v>
      </c>
      <c r="AI15" s="35">
        <f>VLOOKUP($A15,'[11]MeasureTable'!$A$4:$AK$8,AI$1,0)</f>
        <v>0</v>
      </c>
      <c r="AJ15" s="26" t="str">
        <f>VLOOKUP($A15,'[11]MeasureTable'!$A$4:$AK$8,AJ$1,0)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5" s="89">
        <f>VLOOKUP($A15,'[11]MeasureTable'!$A$4:$AK$8,AK$1,0)</f>
        <v>176.7182904725572</v>
      </c>
    </row>
    <row r="16" spans="1:37" ht="33.75">
      <c r="A16" s="16" t="s">
        <v>93</v>
      </c>
      <c r="B16" s="17" t="str">
        <f>VLOOKUP($A16,'[11]MeasureTable'!$A$4:$AK$8,B$1,0)</f>
        <v>Manufacturer, Dealer or Consumer Rebate</v>
      </c>
      <c r="C16" s="17" t="str">
        <f>VLOOKUP($A16,'[11]MeasureTable'!$A$4:$AK$8,C$1,0)</f>
        <v>Any Residence</v>
      </c>
      <c r="D16" s="17" t="str">
        <f>VLOOKUP($A16,'[11]MeasureTable'!$A$4:$AK$8,D$1,0)</f>
        <v>Regionwide</v>
      </c>
      <c r="E16" s="18">
        <f>VLOOKUP($A16,'[11]MeasureTable'!$A$4:$AK$8,E$1,0)</f>
        <v>269.98</v>
      </c>
      <c r="F16" s="18">
        <f>VLOOKUP($A16,'[11]MeasureTable'!$A$4:$AK$8,F$1,0)</f>
        <v>0</v>
      </c>
      <c r="G16" s="18">
        <f>VLOOKUP($A16,'[11]MeasureTable'!$A$4:$AK$8,G$1,0)</f>
        <v>0</v>
      </c>
      <c r="H16" s="19">
        <f>VLOOKUP($A16,'[11]MeasureTable'!$A$4:$AK$8,H$1,0)</f>
        <v>19</v>
      </c>
      <c r="I16" s="32" t="str">
        <f>VLOOKUP($A16,'[11]MeasureTable'!$A$4:$AK$8,I$1,0)</f>
        <v>Deemed</v>
      </c>
      <c r="J16" s="20">
        <f>VLOOKUP($A16,'[11]MeasureTable'!$A$4:$AK$8,J$1,0)</f>
        <v>52.06655999999997</v>
      </c>
      <c r="K16" s="20">
        <f>VLOOKUP($A16,'[11]MeasureTable'!$A$4:$AK$8,K$1,0)</f>
        <v>56.03663519999996</v>
      </c>
      <c r="L16" s="21">
        <f>VLOOKUP($A16,'[11]MeasureTable'!$A$4:$AK$8,L$1,0)</f>
        <v>0.26899999380111694</v>
      </c>
      <c r="M16" s="22">
        <f>VLOOKUP($A16,'[11]MeasureTable'!$A$4:$AK$8,M$1,0)</f>
        <v>0.0026271139672758618</v>
      </c>
      <c r="N16" s="23">
        <f>VLOOKUP($A16,'[11]MeasureTable'!$A$4:$AK$8,N$1,0)</f>
        <v>4.817831346300266</v>
      </c>
      <c r="O16" s="23">
        <f>VLOOKUP($A16,'[11]MeasureTable'!$A$4:$AK$8,O$1,0)</f>
        <v>0</v>
      </c>
      <c r="P16" s="23">
        <f>VLOOKUP($A16,'[11]MeasureTable'!$A$4:$AK$8,P$1,0)</f>
        <v>0</v>
      </c>
      <c r="Q16" s="23">
        <f>VLOOKUP($A16,'[11]MeasureTable'!$A$4:$AK$8,Q$1,0)</f>
        <v>4.817831516383983</v>
      </c>
      <c r="R16" s="24">
        <f>VLOOKUP($A16,'[11]MeasureTable'!$A$4:$AK$8,R$1,0)</f>
        <v>0.3914604454689391</v>
      </c>
      <c r="S16" s="24">
        <f>VLOOKUP($A16,'[11]MeasureTable'!$A$4:$AK$8,S$1,0)</f>
        <v>0.0017349242652505673</v>
      </c>
      <c r="T16" s="24">
        <f>VLOOKUP($A16,'[11]MeasureTable'!$A$4:$AK$8,T$1,0)</f>
        <v>0.043416383754720976</v>
      </c>
      <c r="U16" s="24">
        <f>VLOOKUP($A16,'[11]MeasureTable'!$A$4:$AK$8,U$1,0)</f>
        <v>0.43653308143726033</v>
      </c>
      <c r="V16" s="24">
        <f>VLOOKUP($A16,'[11]MeasureTable'!$A$4:$AK$8,V$1,0)</f>
        <v>-4.381298434946722</v>
      </c>
      <c r="W16" s="21">
        <f>VLOOKUP($A16,'[11]MeasureTable'!$A$4:$AK$8,W$1,0)</f>
        <v>0.09060779634232839</v>
      </c>
      <c r="X16" s="21">
        <f>VLOOKUP($A16,'[11]MeasureTable'!$A$4:$AK$8,X$1,0)</f>
        <v>0.655</v>
      </c>
      <c r="Y16" s="22">
        <f>VLOOKUP($A16,'[11]MeasureTable'!$A$4:$AK$8,Y$1,0)</f>
        <v>0.009766222909092903</v>
      </c>
      <c r="Z16" s="21">
        <f>VLOOKUP($A16,'[11]MeasureTable'!$A$4:$AK$8,Z$1,0)</f>
        <v>0.04299688822039422</v>
      </c>
      <c r="AA16" s="24" t="str">
        <f>VLOOKUP($A16,'[11]MeasureTable'!$A$4:$AK$8,AA$1,0)</f>
        <v>Lower energy bills, quieter operation</v>
      </c>
      <c r="AB16" s="25" t="str">
        <f>VLOOKUP($A16,'[11]MeasureTable'!$A$4:$AK$8,AB$1,0)</f>
        <v>CFC free refrigerators reduce release of greenhouse gas emissions</v>
      </c>
      <c r="AC16" s="24">
        <f>VLOOKUP($A16,'[11]MeasureTable'!$A$4:$AK$8,AC$1,0)</f>
        <v>0</v>
      </c>
      <c r="AD16" s="24">
        <f>VLOOKUP($A16,'[11]MeasureTable'!$A$4:$AK$8,AD$1,0)</f>
        <v>0</v>
      </c>
      <c r="AE16" s="24">
        <f>VLOOKUP($A16,'[11]MeasureTable'!$A$4:$AK$8,AE$1,0)</f>
        <v>4.817831516383983</v>
      </c>
      <c r="AF16" s="24">
        <f>VLOOKUP($A16,'[11]MeasureTable'!$A$4:$AK$8,AF$1,0)</f>
        <v>0.4795299760948289</v>
      </c>
      <c r="AG16" s="24">
        <f>VLOOKUP($A16,'[11]MeasureTable'!$A$4:$AK$8,AG$1,0)</f>
        <v>-4.338301540289153</v>
      </c>
      <c r="AH16" s="21">
        <f>VLOOKUP($A16,'[11]MeasureTable'!$A$4:$AK$8,AH$1,0)</f>
        <v>0.09953232579098978</v>
      </c>
      <c r="AI16" s="35">
        <f>VLOOKUP($A16,'[11]MeasureTable'!$A$4:$AK$8,AI$1,0)</f>
        <v>0</v>
      </c>
      <c r="AJ16" s="26" t="str">
        <f>VLOOKUP($A16,'[11]MeasureTable'!$A$4:$AK$8,AJ$1,0)</f>
        <v>The US Department of Energy's new efficiency standards for refrigerators and freezer became effective July 1, 2001. The Energy Star specifications for refrigerators and freezer are at least 10% more efficient than the July 1, 2001 standards. C&amp;RD Rate Discount Credit will change October 1, 2002 to reflect impact of new federal standards on savings.</v>
      </c>
      <c r="AK16" s="89">
        <f>VLOOKUP($A16,'[11]MeasureTable'!$A$4:$AK$8,AK$1,0)</f>
        <v>390.5702987244184</v>
      </c>
    </row>
    <row r="17" spans="1:37" ht="22.5">
      <c r="A17" s="16" t="str">
        <f>'[4]MeasureTable'!A$4</f>
        <v>Biradiant Oven</v>
      </c>
      <c r="B17" s="17" t="str">
        <f>VLOOKUP($A17,'[4]MeasureTable'!$A$4:$AK$4,B$1,0)</f>
        <v>Manufacturer, Dealer or Consumer Rebate </v>
      </c>
      <c r="C17" s="17" t="str">
        <f>VLOOKUP($A17,'[4]MeasureTable'!$A$4:$AK$4,C$1,0)</f>
        <v>Residence w/Electric Oven</v>
      </c>
      <c r="D17" s="17" t="str">
        <f>VLOOKUP($A17,'[4]MeasureTable'!$A$4:$AK$4,D$1,0)</f>
        <v>Regionwide</v>
      </c>
      <c r="E17" s="18">
        <f>VLOOKUP($A17,'[4]MeasureTable'!$A$4:$AK$4,E$1,0)</f>
        <v>222.5</v>
      </c>
      <c r="F17" s="18">
        <f>VLOOKUP($A17,'[4]MeasureTable'!$A$4:$AK$4,F$1,0)</f>
        <v>0</v>
      </c>
      <c r="G17" s="18">
        <f>VLOOKUP($A17,'[4]MeasureTable'!$A$4:$AK$4,G$1,0)</f>
        <v>0</v>
      </c>
      <c r="H17" s="19">
        <f>VLOOKUP($A17,'[4]MeasureTable'!$A$4:$AK$4,H$1,0)</f>
        <v>20</v>
      </c>
      <c r="I17" s="32" t="str">
        <f>VLOOKUP($A17,'[4]MeasureTable'!$A$4:$AK$4,I$1,0)</f>
        <v>Deemed</v>
      </c>
      <c r="J17" s="20">
        <f>VLOOKUP($A17,'[4]MeasureTable'!$A$4:$AK$4,J$1,0)</f>
        <v>105.3</v>
      </c>
      <c r="K17" s="20">
        <f>VLOOKUP($A17,'[4]MeasureTable'!$A$4:$AK$4,K$1,0)</f>
        <v>113.32912499999998</v>
      </c>
      <c r="L17" s="21">
        <f>VLOOKUP($A17,'[4]MeasureTable'!$A$4:$AK$4,L$1,0)</f>
        <v>0.027000000700354576</v>
      </c>
      <c r="M17" s="22">
        <f>VLOOKUP($A17,'[4]MeasureTable'!$A$4:$AK$4,M$1,0)</f>
        <v>0.002985488091139377</v>
      </c>
      <c r="N17" s="23">
        <f>VLOOKUP($A17,'[4]MeasureTable'!$A$4:$AK$4,N$1,0)</f>
        <v>1.963308615304773</v>
      </c>
      <c r="O17" s="23">
        <f>VLOOKUP($A17,'[4]MeasureTable'!$A$4:$AK$4,O$1,0)</f>
        <v>0</v>
      </c>
      <c r="P17" s="23">
        <f>VLOOKUP($A17,'[4]MeasureTable'!$A$4:$AK$4,P$1,0)</f>
        <v>0</v>
      </c>
      <c r="Q17" s="23">
        <f>VLOOKUP($A17,'[4]MeasureTable'!$A$4:$AK$4,Q$1,0)</f>
        <v>1.9633086002946483</v>
      </c>
      <c r="R17" s="24">
        <f>VLOOKUP($A17,'[4]MeasureTable'!$A$4:$AK$4,R$1,0)</f>
        <v>0.41335096184397147</v>
      </c>
      <c r="S17" s="24">
        <f>VLOOKUP($A17,'[4]MeasureTable'!$A$4:$AK$4,S$1,0)</f>
        <v>0.0010061119377500715</v>
      </c>
      <c r="T17" s="24">
        <f>VLOOKUP($A17,'[4]MeasureTable'!$A$4:$AK$4,T$1,0)</f>
        <v>0.06514691866882914</v>
      </c>
      <c r="U17" s="24">
        <f>VLOOKUP($A17,'[4]MeasureTable'!$A$4:$AK$4,U$1,0)</f>
        <v>0.4794583689452993</v>
      </c>
      <c r="V17" s="24">
        <f>VLOOKUP($A17,'[4]MeasureTable'!$A$4:$AK$4,V$1,0)</f>
        <v>-1.483850231349349</v>
      </c>
      <c r="W17" s="21">
        <f>VLOOKUP($A17,'[4]MeasureTable'!$A$4:$AK$4,W$1,0)</f>
        <v>0.24420937452610877</v>
      </c>
      <c r="X17" s="21">
        <f>VLOOKUP($A17,'[4]MeasureTable'!$A$4:$AK$4,X$1,0)</f>
        <v>0.117</v>
      </c>
      <c r="Y17" s="22">
        <f>VLOOKUP($A17,'[4]MeasureTable'!$A$4:$AK$4,Y$1,0)</f>
        <v>0.11057362705469131</v>
      </c>
      <c r="Z17" s="21">
        <f>VLOOKUP($A17,'[4]MeasureTable'!$A$4:$AK$4,Z$1,0)</f>
        <v>0.24842272558664522</v>
      </c>
      <c r="AA17" s="24" t="str">
        <f>VLOOKUP($A17,'[4]MeasureTable'!$A$4:$AK$4,AA$1,0)</f>
        <v>Reduced cooking time, more even heating</v>
      </c>
      <c r="AB17" s="25">
        <f>VLOOKUP($A17,'[4]MeasureTable'!$A$4:$AK$4,AB$1,0)</f>
        <v>0</v>
      </c>
      <c r="AC17" s="24">
        <f>VLOOKUP($A17,'[4]MeasureTable'!$A$4:$AK$4,AC$1,0)</f>
        <v>0</v>
      </c>
      <c r="AD17" s="24">
        <f>VLOOKUP($A17,'[4]MeasureTable'!$A$4:$AK$4,AD$1,0)</f>
        <v>0</v>
      </c>
      <c r="AE17" s="24">
        <f>VLOOKUP($A17,'[4]MeasureTable'!$A$4:$AK$4,AE$1,0)</f>
        <v>1.9633086002946483</v>
      </c>
      <c r="AF17" s="24">
        <f>VLOOKUP($A17,'[4]MeasureTable'!$A$4:$AK$4,AF$1,0)</f>
        <v>0.7278810946742648</v>
      </c>
      <c r="AG17" s="24">
        <f>VLOOKUP($A17,'[4]MeasureTable'!$A$4:$AK$4,AG$1,0)</f>
        <v>-1.2354275056203834</v>
      </c>
      <c r="AH17" s="21">
        <f>VLOOKUP($A17,'[4]MeasureTable'!$A$4:$AK$4,AH$1,0)</f>
        <v>0.37074207007753457</v>
      </c>
      <c r="AI17" s="35">
        <f>VLOOKUP($A17,'[4]MeasureTable'!$A$4:$AK$4,AI$1,0)</f>
        <v>0</v>
      </c>
      <c r="AJ17" s="26" t="str">
        <f>VLOOKUP($A17,'[4]MeasureTable'!$A$4:$AK$4,AJ$1,0)</f>
        <v>The US Department of Energy revised its efficiency standards for cooking appliances in 1998. It did not find that further energy efficiency improvements to electric ovens, ranges and microwaves were justified.</v>
      </c>
      <c r="AK17" s="89">
        <f>VLOOKUP($A17,'[4]MeasureTable'!$A$4:$AK$4,AK$1,0)</f>
        <v>154.2188079094579</v>
      </c>
    </row>
    <row r="18" spans="1:37" ht="45">
      <c r="A18" s="16" t="s">
        <v>94</v>
      </c>
      <c r="B18" s="17" t="str">
        <f>VLOOKUP($A18,'[5]MeasureTable'!$A$4:$AK$6,B$1,0)</f>
        <v>Manufacturer, Dealer or Consumer Rebate. Water heaters must be warranted for parts and labor for the minimum period specified. </v>
      </c>
      <c r="C18" s="17" t="str">
        <f>VLOOKUP($A18,'[5]MeasureTable'!$A$4:$AK$6,C$1,0)</f>
        <v>Residence w/Electric Water Heat</v>
      </c>
      <c r="D18" s="17" t="str">
        <f>VLOOKUP($A18,'[5]MeasureTable'!$A$4:$AK$6,D$1,0)</f>
        <v>Regionwide</v>
      </c>
      <c r="E18" s="18">
        <f>VLOOKUP($A18,'[5]MeasureTable'!$A$4:$AK$6,E$1,0)</f>
        <v>20</v>
      </c>
      <c r="F18" s="18">
        <f>VLOOKUP($A18,'[5]MeasureTable'!$A$4:$AK$6,F$1,0)</f>
        <v>0</v>
      </c>
      <c r="G18" s="18">
        <f>VLOOKUP($A18,'[5]MeasureTable'!$A$4:$AK$6,G$1,0)</f>
        <v>0</v>
      </c>
      <c r="H18" s="19">
        <f>VLOOKUP($A18,'[5]MeasureTable'!$A$4:$AK$6,H$1,0)</f>
        <v>12</v>
      </c>
      <c r="I18" s="32" t="str">
        <f>VLOOKUP($A18,'[5]MeasureTable'!$A$4:$AK$6,I$1,0)</f>
        <v>Deemed</v>
      </c>
      <c r="J18" s="20">
        <f>VLOOKUP($A18,'[5]MeasureTable'!$A$4:$AK$6,J$1,0)</f>
        <v>112.03941987477577</v>
      </c>
      <c r="K18" s="20">
        <f>VLOOKUP($A18,'[5]MeasureTable'!$A$4:$AK$6,K$1,0)</f>
        <v>120.58242564022741</v>
      </c>
      <c r="L18" s="21">
        <f>VLOOKUP($A18,'[5]MeasureTable'!$A$4:$AK$6,L$1,0)</f>
        <v>0.31700000166893005</v>
      </c>
      <c r="M18" s="22">
        <f>VLOOKUP($A18,'[5]MeasureTable'!$A$4:$AK$6,M$1,0)</f>
        <v>0.015257140342783363</v>
      </c>
      <c r="N18" s="23">
        <f>VLOOKUP($A18,'[5]MeasureTable'!$A$4:$AK$6,N$1,0)</f>
        <v>0.23505172619469358</v>
      </c>
      <c r="O18" s="23">
        <f>VLOOKUP($A18,'[5]MeasureTable'!$A$4:$AK$6,O$1,0)</f>
        <v>0</v>
      </c>
      <c r="P18" s="23">
        <f>VLOOKUP($A18,'[5]MeasureTable'!$A$4:$AK$6,P$1,0)</f>
        <v>0</v>
      </c>
      <c r="Q18" s="23">
        <f>VLOOKUP($A18,'[5]MeasureTable'!$A$4:$AK$6,Q$1,0)</f>
        <v>0.23505172559785711</v>
      </c>
      <c r="R18" s="24">
        <f>VLOOKUP($A18,'[5]MeasureTable'!$A$4:$AK$6,R$1,0)</f>
        <v>0.4005587301937897</v>
      </c>
      <c r="S18" s="24">
        <f>VLOOKUP($A18,'[5]MeasureTable'!$A$4:$AK$6,S$1,0)</f>
        <v>0.004832386191317521</v>
      </c>
      <c r="T18" s="24">
        <f>VLOOKUP($A18,'[5]MeasureTable'!$A$4:$AK$6,T$1,0)</f>
        <v>0.05021910517389822</v>
      </c>
      <c r="U18" s="24">
        <f>VLOOKUP($A18,'[5]MeasureTable'!$A$4:$AK$6,U$1,0)</f>
        <v>0.4553910915823733</v>
      </c>
      <c r="V18" s="24">
        <f>VLOOKUP($A18,'[5]MeasureTable'!$A$4:$AK$6,V$1,0)</f>
        <v>0.22033936598451617</v>
      </c>
      <c r="W18" s="21">
        <f>VLOOKUP($A18,'[5]MeasureTable'!$A$4:$AK$6,W$1,0)</f>
        <v>2.7456075360349854</v>
      </c>
      <c r="X18" s="21">
        <f>VLOOKUP($A18,'[5]MeasureTable'!$A$4:$AK$6,X$1,0)</f>
        <v>0.286</v>
      </c>
      <c r="Y18" s="22">
        <f>VLOOKUP($A18,'[5]MeasureTable'!$A$4:$AK$6,Y$1,0)</f>
        <v>0.04812977835536003</v>
      </c>
      <c r="Z18" s="21">
        <f>VLOOKUP($A18,'[5]MeasureTable'!$A$4:$AK$6,Z$1,0)</f>
        <v>0.10162745578591055</v>
      </c>
      <c r="AA18" s="24">
        <f>VLOOKUP($A18,'[5]MeasureTable'!$A$4:$AK$6,AA$1,0)</f>
        <v>0</v>
      </c>
      <c r="AB18" s="25">
        <f>VLOOKUP($A18,'[5]MeasureTable'!$A$4:$AK$6,AB$1,0)</f>
        <v>0</v>
      </c>
      <c r="AC18" s="24">
        <f>VLOOKUP($A18,'[5]MeasureTable'!$A$4:$AK$6,AC$1,0)</f>
        <v>0</v>
      </c>
      <c r="AD18" s="24">
        <f>VLOOKUP($A18,'[5]MeasureTable'!$A$4:$AK$6,AD$1,0)</f>
        <v>0</v>
      </c>
      <c r="AE18" s="24">
        <f>VLOOKUP($A18,'[5]MeasureTable'!$A$4:$AK$6,AE$1,0)</f>
        <v>0.23505172559785711</v>
      </c>
      <c r="AF18" s="24">
        <f>VLOOKUP($A18,'[5]MeasureTable'!$A$4:$AK$6,AF$1,0)</f>
        <v>0.5570185581201202</v>
      </c>
      <c r="AG18" s="24">
        <f>VLOOKUP($A18,'[5]MeasureTable'!$A$4:$AK$6,AG$1,0)</f>
        <v>0.3219668325222631</v>
      </c>
      <c r="AH18" s="21">
        <f>VLOOKUP($A18,'[5]MeasureTable'!$A$4:$AK$6,AH$1,0)</f>
        <v>2.3697701291208833</v>
      </c>
      <c r="AI18" s="35">
        <f>VLOOKUP($A18,'[5]MeasureTable'!$A$4:$AK$6,AI$1,0)</f>
        <v>0</v>
      </c>
      <c r="AJ18" s="26" t="str">
        <f>VLOOKUP($A18,'[5]MeasureTable'!$A$4:$AK$6,AJ$1,0)</f>
        <v>The US Department of Energy has revised its efficiency standards for domestic water heaters. The revised standards will be take effect in January of 2004. </v>
      </c>
      <c r="AK18" s="89">
        <f>VLOOKUP($A18,'[5]MeasureTable'!$A$4:$AK$6,AK$1,0)</f>
        <v>18.463422911727893</v>
      </c>
    </row>
    <row r="19" spans="1:37" ht="45">
      <c r="A19" s="16" t="s">
        <v>95</v>
      </c>
      <c r="B19" s="17" t="str">
        <f>VLOOKUP($A19,'[5]MeasureTable'!$A$4:$AK$6,B$1,0)</f>
        <v>Manufacturer, Dealer or Consumer Rebate. Water heaters must be warranted for parts and labor for the minimum period specified. </v>
      </c>
      <c r="C19" s="17" t="str">
        <f>VLOOKUP($A19,'[5]MeasureTable'!$A$4:$AK$6,C$1,0)</f>
        <v>Residence w/Electric Water Heat</v>
      </c>
      <c r="D19" s="17" t="str">
        <f>VLOOKUP($A19,'[5]MeasureTable'!$A$4:$AK$6,D$1,0)</f>
        <v>Regionwide</v>
      </c>
      <c r="E19" s="18">
        <f>VLOOKUP($A19,'[5]MeasureTable'!$A$4:$AK$6,E$1,0)</f>
        <v>20</v>
      </c>
      <c r="F19" s="18">
        <f>VLOOKUP($A19,'[5]MeasureTable'!$A$4:$AK$6,F$1,0)</f>
        <v>0</v>
      </c>
      <c r="G19" s="18">
        <f>VLOOKUP($A19,'[5]MeasureTable'!$A$4:$AK$6,G$1,0)</f>
        <v>0</v>
      </c>
      <c r="H19" s="19">
        <f>VLOOKUP($A19,'[5]MeasureTable'!$A$4:$AK$6,H$1,0)</f>
        <v>12</v>
      </c>
      <c r="I19" s="32" t="str">
        <f>VLOOKUP($A19,'[5]MeasureTable'!$A$4:$AK$6,I$1,0)</f>
        <v>Deemed</v>
      </c>
      <c r="J19" s="20">
        <f>VLOOKUP($A19,'[5]MeasureTable'!$A$4:$AK$6,J$1,0)</f>
        <v>70.761738868279</v>
      </c>
      <c r="K19" s="20">
        <f>VLOOKUP($A19,'[5]MeasureTable'!$A$4:$AK$6,K$1,0)</f>
        <v>76.15732145698527</v>
      </c>
      <c r="L19" s="21">
        <f>VLOOKUP($A19,'[5]MeasureTable'!$A$4:$AK$6,L$1,0)</f>
        <v>0.31700000166893005</v>
      </c>
      <c r="M19" s="22">
        <f>VLOOKUP($A19,'[5]MeasureTable'!$A$4:$AK$6,M$1,0)</f>
        <v>0.009636088637547328</v>
      </c>
      <c r="N19" s="23">
        <f>VLOOKUP($A19,'[5]MeasureTable'!$A$4:$AK$6,N$1,0)</f>
        <v>0.37216523314160044</v>
      </c>
      <c r="O19" s="23">
        <f>VLOOKUP($A19,'[5]MeasureTable'!$A$4:$AK$6,O$1,0)</f>
        <v>0</v>
      </c>
      <c r="P19" s="23">
        <f>VLOOKUP($A19,'[5]MeasureTable'!$A$4:$AK$6,P$1,0)</f>
        <v>0</v>
      </c>
      <c r="Q19" s="23">
        <f>VLOOKUP($A19,'[5]MeasureTable'!$A$4:$AK$6,Q$1,0)</f>
        <v>0.37216523219660935</v>
      </c>
      <c r="R19" s="24">
        <f>VLOOKUP($A19,'[5]MeasureTable'!$A$4:$AK$6,R$1,0)</f>
        <v>0.40055873019378896</v>
      </c>
      <c r="S19" s="24">
        <f>VLOOKUP($A19,'[5]MeasureTable'!$A$4:$AK$6,S$1,0)</f>
        <v>0.004832386047144898</v>
      </c>
      <c r="T19" s="24">
        <f>VLOOKUP($A19,'[5]MeasureTable'!$A$4:$AK$6,T$1,0)</f>
        <v>0.05021910517389853</v>
      </c>
      <c r="U19" s="24">
        <f>VLOOKUP($A19,'[5]MeasureTable'!$A$4:$AK$6,U$1,0)</f>
        <v>0.45539109158237284</v>
      </c>
      <c r="V19" s="24">
        <f>VLOOKUP($A19,'[5]MeasureTable'!$A$4:$AK$6,V$1,0)</f>
        <v>0.08322585938576349</v>
      </c>
      <c r="W19" s="21">
        <f>VLOOKUP($A19,'[5]MeasureTable'!$A$4:$AK$6,W$1,0)</f>
        <v>1.734067917495768</v>
      </c>
      <c r="X19" s="21">
        <f>VLOOKUP($A19,'[5]MeasureTable'!$A$4:$AK$6,X$1,0)</f>
        <v>0.286</v>
      </c>
      <c r="Y19" s="22">
        <f>VLOOKUP($A19,'[5]MeasureTable'!$A$4:$AK$6,Y$1,0)</f>
        <v>0.030397756025195122</v>
      </c>
      <c r="Z19" s="21">
        <f>VLOOKUP($A19,'[5]MeasureTable'!$A$4:$AK$6,Z$1,0)</f>
        <v>0.10162746501296088</v>
      </c>
      <c r="AA19" s="24">
        <f>VLOOKUP($A19,'[5]MeasureTable'!$A$4:$AK$6,AA$1,0)</f>
        <v>0</v>
      </c>
      <c r="AB19" s="25">
        <f>VLOOKUP($A19,'[5]MeasureTable'!$A$4:$AK$6,AB$1,0)</f>
        <v>0</v>
      </c>
      <c r="AC19" s="24">
        <f>VLOOKUP($A19,'[5]MeasureTable'!$A$4:$AK$6,AC$1,0)</f>
        <v>0</v>
      </c>
      <c r="AD19" s="24">
        <f>VLOOKUP($A19,'[5]MeasureTable'!$A$4:$AK$6,AD$1,0)</f>
        <v>0</v>
      </c>
      <c r="AE19" s="24">
        <f>VLOOKUP($A19,'[5]MeasureTable'!$A$4:$AK$6,AE$1,0)</f>
        <v>0.37216523219660935</v>
      </c>
      <c r="AF19" s="24">
        <f>VLOOKUP($A19,'[5]MeasureTable'!$A$4:$AK$6,AF$1,0)</f>
        <v>0.5570185343934244</v>
      </c>
      <c r="AG19" s="24">
        <f>VLOOKUP($A19,'[5]MeasureTable'!$A$4:$AK$6,AG$1,0)</f>
        <v>0.18485330219681506</v>
      </c>
      <c r="AH19" s="21">
        <f>VLOOKUP($A19,'[5]MeasureTable'!$A$4:$AK$6,AH$1,0)</f>
        <v>1.4966968599021626</v>
      </c>
      <c r="AI19" s="35">
        <f>VLOOKUP($A19,'[5]MeasureTable'!$A$4:$AK$6,AI$1,0)</f>
        <v>0</v>
      </c>
      <c r="AJ19" s="26" t="str">
        <f>VLOOKUP($A19,'[5]MeasureTable'!$A$4:$AK$6,AJ$1,0)</f>
        <v>The US Department of Energy has revised its efficiency standards for domestic water heaters. The revised standards will be take effect in January of 2004. </v>
      </c>
      <c r="AK19" s="89">
        <f>VLOOKUP($A19,'[5]MeasureTable'!$A$4:$AK$6,AK$1,0)</f>
        <v>29.233752943569343</v>
      </c>
    </row>
    <row r="20" spans="1:37" ht="45">
      <c r="A20" s="16" t="s">
        <v>96</v>
      </c>
      <c r="B20" s="17" t="str">
        <f>VLOOKUP($A20,'[5]MeasureTable'!$A$4:$AK$6,B$1,0)</f>
        <v>Manufacturer, Dealer or Consumer Rebate. Water heaters must be warranted for parts and labor for the minimum period specified. </v>
      </c>
      <c r="C20" s="17" t="str">
        <f>VLOOKUP($A20,'[5]MeasureTable'!$A$4:$AK$6,C$1,0)</f>
        <v>Residence w/Electric Water Heat</v>
      </c>
      <c r="D20" s="17" t="str">
        <f>VLOOKUP($A20,'[5]MeasureTable'!$A$4:$AK$6,D$1,0)</f>
        <v>Regionwide</v>
      </c>
      <c r="E20" s="18">
        <f>VLOOKUP($A20,'[5]MeasureTable'!$A$4:$AK$6,E$1,0)</f>
        <v>717</v>
      </c>
      <c r="F20" s="18">
        <f>VLOOKUP($A20,'[5]MeasureTable'!$A$4:$AK$6,F$1,0)</f>
        <v>30</v>
      </c>
      <c r="G20" s="18">
        <f>VLOOKUP($A20,'[5]MeasureTable'!$A$4:$AK$6,G$1,0)</f>
        <v>0</v>
      </c>
      <c r="H20" s="19">
        <f>VLOOKUP($A20,'[5]MeasureTable'!$A$4:$AK$6,H$1,0)</f>
        <v>20</v>
      </c>
      <c r="I20" s="32" t="str">
        <f>VLOOKUP($A20,'[5]MeasureTable'!$A$4:$AK$6,I$1,0)</f>
        <v>Deemed</v>
      </c>
      <c r="J20" s="20">
        <f>VLOOKUP($A20,'[5]MeasureTable'!$A$4:$AK$6,J$1,0)</f>
        <v>1931.333981502714</v>
      </c>
      <c r="K20" s="20">
        <f>VLOOKUP($A20,'[5]MeasureTable'!$A$4:$AK$6,K$1,0)</f>
        <v>2078.598197592296</v>
      </c>
      <c r="L20" s="21">
        <f>VLOOKUP($A20,'[5]MeasureTable'!$A$4:$AK$6,L$1,0)</f>
        <v>0.31700000166893005</v>
      </c>
      <c r="M20" s="22">
        <f>VLOOKUP($A20,'[5]MeasureTable'!$A$4:$AK$6,M$1,0)</f>
        <v>0.26300237574871194</v>
      </c>
      <c r="N20" s="23">
        <f>VLOOKUP($A20,'[5]MeasureTable'!$A$4:$AK$6,N$1,0)</f>
        <v>0.34494408482855277</v>
      </c>
      <c r="O20" s="23">
        <f>VLOOKUP($A20,'[5]MeasureTable'!$A$4:$AK$6,O$1,0)</f>
        <v>0.18373925028188726</v>
      </c>
      <c r="P20" s="23">
        <f>VLOOKUP($A20,'[5]MeasureTable'!$A$4:$AK$6,P$1,0)</f>
        <v>0</v>
      </c>
      <c r="Q20" s="23">
        <f>VLOOKUP($A20,'[5]MeasureTable'!$A$4:$AK$6,Q$1,0)</f>
        <v>0.5286833642783153</v>
      </c>
      <c r="R20" s="24">
        <f>VLOOKUP($A20,'[5]MeasureTable'!$A$4:$AK$6,R$1,0)</f>
        <v>0.4005587301937894</v>
      </c>
      <c r="S20" s="24">
        <f>VLOOKUP($A20,'[5]MeasureTable'!$A$4:$AK$6,S$1,0)</f>
        <v>0.004832386102469698</v>
      </c>
      <c r="T20" s="24">
        <f>VLOOKUP($A20,'[5]MeasureTable'!$A$4:$AK$6,T$1,0)</f>
        <v>0.05021910340849067</v>
      </c>
      <c r="U20" s="24">
        <f>VLOOKUP($A20,'[5]MeasureTable'!$A$4:$AK$6,U$1,0)</f>
        <v>0.45539108981696547</v>
      </c>
      <c r="V20" s="24">
        <f>VLOOKUP($A20,'[5]MeasureTable'!$A$4:$AK$6,V$1,0)</f>
        <v>-0.07329227446134984</v>
      </c>
      <c r="W20" s="21">
        <f>VLOOKUP($A20,'[5]MeasureTable'!$A$4:$AK$6,W$1,0)</f>
        <v>1.320188140183091</v>
      </c>
      <c r="X20" s="21">
        <f>VLOOKUP($A20,'[5]MeasureTable'!$A$4:$AK$6,X$1,0)</f>
        <v>0.286</v>
      </c>
      <c r="Y20" s="22">
        <f>VLOOKUP($A20,'[5]MeasureTable'!$A$4:$AK$6,Y$1,0)</f>
        <v>0.8296604752540588</v>
      </c>
      <c r="Z20" s="21">
        <f>VLOOKUP($A20,'[5]MeasureTable'!$A$4:$AK$6,Z$1,0)</f>
        <v>0.10162746991022069</v>
      </c>
      <c r="AA20" s="24">
        <f>VLOOKUP($A20,'[5]MeasureTable'!$A$4:$AK$6,AA$1,0)</f>
        <v>0</v>
      </c>
      <c r="AB20" s="25">
        <f>VLOOKUP($A20,'[5]MeasureTable'!$A$4:$AK$6,AB$1,0)</f>
        <v>0</v>
      </c>
      <c r="AC20" s="24">
        <f>VLOOKUP($A20,'[5]MeasureTable'!$A$4:$AK$6,AC$1,0)</f>
        <v>0</v>
      </c>
      <c r="AD20" s="24">
        <f>VLOOKUP($A20,'[5]MeasureTable'!$A$4:$AK$6,AD$1,0)</f>
        <v>0</v>
      </c>
      <c r="AE20" s="24">
        <f>VLOOKUP($A20,'[5]MeasureTable'!$A$4:$AK$6,AE$1,0)</f>
        <v>0.5286833642783153</v>
      </c>
      <c r="AF20" s="24">
        <f>VLOOKUP($A20,'[5]MeasureTable'!$A$4:$AK$6,AF$1,0)</f>
        <v>0.5570185475791201</v>
      </c>
      <c r="AG20" s="24">
        <f>VLOOKUP($A20,'[5]MeasureTable'!$A$4:$AK$6,AG$1,0)</f>
        <v>0.028335183300804756</v>
      </c>
      <c r="AH20" s="21">
        <f>VLOOKUP($A20,'[5]MeasureTable'!$A$4:$AK$6,AH$1,0)</f>
        <v>1.0535957535555975</v>
      </c>
      <c r="AI20" s="35">
        <f>VLOOKUP($A20,'[5]MeasureTable'!$A$4:$AK$6,AI$1,0)</f>
        <v>0</v>
      </c>
      <c r="AJ20" s="26" t="str">
        <f>VLOOKUP($A20,'[5]MeasureTable'!$A$4:$AK$6,AJ$1,0)</f>
        <v>The US Department of Energy has revised its efficiency standards for domestic water heaters. The revised standards will be take effect in January of 2004. </v>
      </c>
      <c r="AK20" s="89">
        <f>VLOOKUP($A20,'[5]MeasureTable'!$A$4:$AK$6,AK$1,0)</f>
        <v>41.52832364713786</v>
      </c>
    </row>
    <row r="21" spans="1:37" ht="90">
      <c r="A21" s="16" t="s">
        <v>97</v>
      </c>
      <c r="B21" s="17" t="str">
        <f>VLOOKUP($A21,'[12]MeasureTable'!$A$4:$AK$21,B$1,0)</f>
        <v>Manufacturer, Dealer or Consumer Rebate </v>
      </c>
      <c r="C21" s="17" t="str">
        <f>VLOOKUP($A21,'[12]MeasureTable'!$A$4:$AK$21,C$1,0)</f>
        <v>New MF construction with &gt;10 units, electric resistance water heat, preheating shower &amp; DHW tank in balanced flow mode. Model S3-60,two-unit coil or equivalent with combined heat transfer surface area of 3.74sf or greater.</v>
      </c>
      <c r="D21" s="17" t="str">
        <f>VLOOKUP($A21,'[12]MeasureTable'!$A$4:$AK$21,D$1,0)</f>
        <v>Regionwide</v>
      </c>
      <c r="E21" s="18">
        <f>VLOOKUP($A21,'[12]MeasureTable'!$A$4:$AK$21,E$1,0)</f>
        <v>500.49</v>
      </c>
      <c r="F21" s="18">
        <f>VLOOKUP($A21,'[12]MeasureTable'!$A$4:$AK$21,F$1,0)</f>
        <v>0</v>
      </c>
      <c r="G21" s="18">
        <f>VLOOKUP($A21,'[12]MeasureTable'!$A$4:$AK$21,G$1,0)</f>
        <v>0</v>
      </c>
      <c r="H21" s="19">
        <f>VLOOKUP($A21,'[12]MeasureTable'!$A$4:$AK$21,H$1,0)</f>
        <v>40</v>
      </c>
      <c r="I21" s="32" t="str">
        <f>VLOOKUP($A21,'[12]MeasureTable'!$A$4:$AK$21,I$1,0)</f>
        <v>Deemed if water heating energy source is documented</v>
      </c>
      <c r="J21" s="20">
        <f>VLOOKUP($A21,'[12]MeasureTable'!$A$4:$AK$21,J$1,0)</f>
        <v>605.9248610785462</v>
      </c>
      <c r="K21" s="20">
        <f>VLOOKUP($A21,'[12]MeasureTable'!$A$4:$AK$21,K$1,0)</f>
        <v>652.1266317357854</v>
      </c>
      <c r="L21" s="21">
        <f>VLOOKUP($A21,'[12]MeasureTable'!$A$4:$AK$21,L$1,0)</f>
        <v>0.31700000166893005</v>
      </c>
      <c r="M21" s="22">
        <f>VLOOKUP($A21,'[12]MeasureTable'!$A$4:$AK$21,M$1,0)</f>
        <v>0.08251275000343174</v>
      </c>
      <c r="N21" s="23">
        <f>VLOOKUP($A21,'[12]MeasureTable'!$A$4:$AK$21,N$1,0)</f>
        <v>0.7674738040728217</v>
      </c>
      <c r="O21" s="23">
        <f>VLOOKUP($A21,'[12]MeasureTable'!$A$4:$AK$21,O$1,0)</f>
        <v>0</v>
      </c>
      <c r="P21" s="23">
        <f>VLOOKUP($A21,'[12]MeasureTable'!$A$4:$AK$21,P$1,0)</f>
        <v>0</v>
      </c>
      <c r="Q21" s="23">
        <f>VLOOKUP($A21,'[12]MeasureTable'!$A$4:$AK$21,Q$1,0)</f>
        <v>0.7674738125209174</v>
      </c>
      <c r="R21" s="24">
        <f>VLOOKUP($A21,'[12]MeasureTable'!$A$4:$AK$21,R$1,0)</f>
        <v>0.5230331671797075</v>
      </c>
      <c r="S21" s="24">
        <f>VLOOKUP($A21,'[12]MeasureTable'!$A$4:$AK$21,S$1,0)</f>
        <v>0.006742595453137714</v>
      </c>
      <c r="T21" s="24">
        <f>VLOOKUP($A21,'[12]MeasureTable'!$A$4:$AK$21,T$1,0)</f>
        <v>0.06648400671526544</v>
      </c>
      <c r="U21" s="24">
        <f>VLOOKUP($A21,'[12]MeasureTable'!$A$4:$AK$21,U$1,0)</f>
        <v>0.5962597693481106</v>
      </c>
      <c r="V21" s="24">
        <f>VLOOKUP($A21,'[12]MeasureTable'!$A$4:$AK$21,V$1,0)</f>
        <v>-0.17121404317280675</v>
      </c>
      <c r="W21" s="21">
        <f>VLOOKUP($A21,'[12]MeasureTable'!$A$4:$AK$21,W$1,0)</f>
        <v>0.7769122015897574</v>
      </c>
      <c r="X21" s="21">
        <f>VLOOKUP($A21,'[12]MeasureTable'!$A$4:$AK$21,X$1,0)</f>
        <v>0.286</v>
      </c>
      <c r="Y21" s="22">
        <f>VLOOKUP($A21,'[12]MeasureTable'!$A$4:$AK$21,Y$1,0)</f>
        <v>0.26029258966445923</v>
      </c>
      <c r="Z21" s="21">
        <f>VLOOKUP($A21,'[12]MeasureTable'!$A$4:$AK$21,Z$1,0)</f>
        <v>0.14180011888948352</v>
      </c>
      <c r="AA21" s="24" t="str">
        <f>VLOOKUP($A21,'[12]MeasureTable'!$A$4:$AK$21,AA$1,0)</f>
        <v>Increases effective recovery rating for water heater. Increases effective capacity of water heater. </v>
      </c>
      <c r="AB21" s="25">
        <f>VLOOKUP($A21,'[12]MeasureTable'!$A$4:$AK$21,AB$1,0)</f>
        <v>0</v>
      </c>
      <c r="AC21" s="24">
        <f>VLOOKUP($A21,'[12]MeasureTable'!$A$4:$AK$21,AC$1,0)</f>
        <v>0</v>
      </c>
      <c r="AD21" s="24">
        <f>VLOOKUP($A21,'[12]MeasureTable'!$A$4:$AK$21,AD$1,0)</f>
        <v>0</v>
      </c>
      <c r="AE21" s="24">
        <f>VLOOKUP($A21,'[12]MeasureTable'!$A$4:$AK$21,AE$1,0)</f>
        <v>0.7674738125209174</v>
      </c>
      <c r="AF21" s="24">
        <f>VLOOKUP($A21,'[12]MeasureTable'!$A$4:$AK$21,AF$1,0)</f>
        <v>0.7377541530220781</v>
      </c>
      <c r="AG21" s="24">
        <f>VLOOKUP($A21,'[12]MeasureTable'!$A$4:$AK$21,AG$1,0)</f>
        <v>-0.029719659498839257</v>
      </c>
      <c r="AH21" s="21">
        <f>VLOOKUP($A21,'[12]MeasureTable'!$A$4:$AK$21,AH$1,0)</f>
        <v>0.9612759947776794</v>
      </c>
      <c r="AI21" s="35" t="str">
        <f>VLOOKUP($A21,'[12]MeasureTable'!$A$4:$AK$21,AI$1,0)</f>
        <v>The State of Oregon through the Oregon Office of Energy offers a state income tax credit for the measure. website: http://www.energy.state.or.us/res/tax/taxcdt.htm</v>
      </c>
      <c r="AJ21" s="26" t="str">
        <f>VLOOKUP($A21,'[12]MeasureTable'!$A$4:$AK$21,AJ$1,0)</f>
        <v>Multi-family cost break comes from economy of scale of labor cost available in new large building complex. Does not apply to MF complexes with less than 10 units. </v>
      </c>
      <c r="AK21" s="89">
        <f>VLOOKUP($A21,'[12]MeasureTable'!$A$4:$AK$21,AK$1,0)</f>
        <v>43.20627856513974</v>
      </c>
    </row>
    <row r="22" spans="1:37" ht="78.75">
      <c r="A22" s="16" t="s">
        <v>98</v>
      </c>
      <c r="B22" s="17" t="str">
        <f>VLOOKUP($A22,'[12]MeasureTable'!$A$4:$AK$21,B$1,0)</f>
        <v>Manufacturer, Dealer or Consumer Rebate </v>
      </c>
      <c r="C22" s="17" t="str">
        <f>VLOOKUP($A22,'[12]MeasureTable'!$A$4:$AK$21,C$1,0)</f>
        <v>New SF construction, electric resistance water heat, preheating shower &amp; DHW tank in balanced flow mode. Model S3-60,two-unit coil or equivalent with combined heat transfer surface area of 3.74sf or greater.</v>
      </c>
      <c r="D22" s="17" t="str">
        <f>VLOOKUP($A22,'[12]MeasureTable'!$A$4:$AK$21,D$1,0)</f>
        <v>Regionwide</v>
      </c>
      <c r="E22" s="18">
        <f>VLOOKUP($A22,'[12]MeasureTable'!$A$4:$AK$21,E$1,0)</f>
        <v>549</v>
      </c>
      <c r="F22" s="18">
        <f>VLOOKUP($A22,'[12]MeasureTable'!$A$4:$AK$21,F$1,0)</f>
        <v>0</v>
      </c>
      <c r="G22" s="18">
        <f>VLOOKUP($A22,'[12]MeasureTable'!$A$4:$AK$21,G$1,0)</f>
        <v>0</v>
      </c>
      <c r="H22" s="19">
        <f>VLOOKUP($A22,'[12]MeasureTable'!$A$4:$AK$21,H$1,0)</f>
        <v>40</v>
      </c>
      <c r="I22" s="32" t="str">
        <f>VLOOKUP($A22,'[12]MeasureTable'!$A$4:$AK$21,I$1,0)</f>
        <v>Deemed if water heating energy source is documented</v>
      </c>
      <c r="J22" s="20">
        <f>VLOOKUP($A22,'[12]MeasureTable'!$A$4:$AK$21,J$1,0)</f>
        <v>605.9248610785462</v>
      </c>
      <c r="K22" s="20">
        <f>VLOOKUP($A22,'[12]MeasureTable'!$A$4:$AK$21,K$1,0)</f>
        <v>652.1266317357854</v>
      </c>
      <c r="L22" s="21">
        <f>VLOOKUP($A22,'[12]MeasureTable'!$A$4:$AK$21,L$1,0)</f>
        <v>0.31700000166893005</v>
      </c>
      <c r="M22" s="22">
        <f>VLOOKUP($A22,'[12]MeasureTable'!$A$4:$AK$21,M$1,0)</f>
        <v>0.08251275000343174</v>
      </c>
      <c r="N22" s="23">
        <f>VLOOKUP($A22,'[12]MeasureTable'!$A$4:$AK$21,N$1,0)</f>
        <v>0.8418612128833325</v>
      </c>
      <c r="O22" s="23">
        <f>VLOOKUP($A22,'[12]MeasureTable'!$A$4:$AK$21,O$1,0)</f>
        <v>0</v>
      </c>
      <c r="P22" s="23">
        <f>VLOOKUP($A22,'[12]MeasureTable'!$A$4:$AK$21,P$1,0)</f>
        <v>0</v>
      </c>
      <c r="Q22" s="23">
        <f>VLOOKUP($A22,'[12]MeasureTable'!$A$4:$AK$21,Q$1,0)</f>
        <v>0.8418612204335562</v>
      </c>
      <c r="R22" s="24">
        <f>VLOOKUP($A22,'[12]MeasureTable'!$A$4:$AK$21,R$1,0)</f>
        <v>0.5230331671797075</v>
      </c>
      <c r="S22" s="24">
        <f>VLOOKUP($A22,'[12]MeasureTable'!$A$4:$AK$21,S$1,0)</f>
        <v>0.006742595453137714</v>
      </c>
      <c r="T22" s="24">
        <f>VLOOKUP($A22,'[12]MeasureTable'!$A$4:$AK$21,T$1,0)</f>
        <v>0.06648400671526544</v>
      </c>
      <c r="U22" s="24">
        <f>VLOOKUP($A22,'[12]MeasureTable'!$A$4:$AK$21,U$1,0)</f>
        <v>0.5962597693481106</v>
      </c>
      <c r="V22" s="24">
        <f>VLOOKUP($A22,'[12]MeasureTable'!$A$4:$AK$21,V$1,0)</f>
        <v>-0.2456014510854455</v>
      </c>
      <c r="W22" s="21">
        <f>VLOOKUP($A22,'[12]MeasureTable'!$A$4:$AK$21,W$1,0)</f>
        <v>0.7082637314509375</v>
      </c>
      <c r="X22" s="21">
        <f>VLOOKUP($A22,'[12]MeasureTable'!$A$4:$AK$21,X$1,0)</f>
        <v>0.286</v>
      </c>
      <c r="Y22" s="22">
        <f>VLOOKUP($A22,'[12]MeasureTable'!$A$4:$AK$21,Y$1,0)</f>
        <v>0.26029258966445923</v>
      </c>
      <c r="Z22" s="21">
        <f>VLOOKUP($A22,'[12]MeasureTable'!$A$4:$AK$21,Z$1,0)</f>
        <v>0.14180011888948352</v>
      </c>
      <c r="AA22" s="24" t="str">
        <f>VLOOKUP($A22,'[12]MeasureTable'!$A$4:$AK$21,AA$1,0)</f>
        <v>Increases effective recovery rating for water heater. Increases effective capacity of water heater. </v>
      </c>
      <c r="AB22" s="25">
        <f>VLOOKUP($A22,'[12]MeasureTable'!$A$4:$AK$21,AB$1,0)</f>
        <v>0</v>
      </c>
      <c r="AC22" s="24">
        <f>VLOOKUP($A22,'[12]MeasureTable'!$A$4:$AK$21,AC$1,0)</f>
        <v>0</v>
      </c>
      <c r="AD22" s="24">
        <f>VLOOKUP($A22,'[12]MeasureTable'!$A$4:$AK$21,AD$1,0)</f>
        <v>0</v>
      </c>
      <c r="AE22" s="24">
        <f>VLOOKUP($A22,'[12]MeasureTable'!$A$4:$AK$21,AE$1,0)</f>
        <v>0.8418612204335562</v>
      </c>
      <c r="AF22" s="24">
        <f>VLOOKUP($A22,'[12]MeasureTable'!$A$4:$AK$21,AF$1,0)</f>
        <v>0.7377541530220781</v>
      </c>
      <c r="AG22" s="24">
        <f>VLOOKUP($A22,'[12]MeasureTable'!$A$4:$AK$21,AG$1,0)</f>
        <v>-0.10410706741147802</v>
      </c>
      <c r="AH22" s="21">
        <f>VLOOKUP($A22,'[12]MeasureTable'!$A$4:$AK$21,AH$1,0)</f>
        <v>0.8763369917869568</v>
      </c>
      <c r="AI22" s="35" t="str">
        <f>VLOOKUP($A22,'[12]MeasureTable'!$A$4:$AK$21,AI$1,0)</f>
        <v>The State of Oregon through the Oregon Office of Energy offers a state income tax credit for the measure. website: http://www.energy.state.or.us/res/tax/taxcdt.htm</v>
      </c>
      <c r="AJ22" s="26" t="str">
        <f>VLOOKUP($A22,'[12]MeasureTable'!$A$4:$AK$21,AJ$1,0)</f>
        <v>Multi-family cost break comes from economy of scale of labor cost available in new large building complex. Does not apply to MF complexes with less than 10 units. </v>
      </c>
      <c r="AK22" s="89">
        <f>VLOOKUP($A22,'[12]MeasureTable'!$A$4:$AK$21,AK$1,0)</f>
        <v>47.39404665186259</v>
      </c>
    </row>
    <row r="23" spans="1:37" ht="90">
      <c r="A23" s="16" t="s">
        <v>99</v>
      </c>
      <c r="B23" s="17" t="str">
        <f>VLOOKUP($A23,'[12]MeasureTable'!$A$4:$AK$21,B$1,0)</f>
        <v>Manufacturer, Dealer or Consumer Rebate </v>
      </c>
      <c r="C23" s="17" t="str">
        <f>VLOOKUP($A23,'[12]MeasureTable'!$A$4:$AK$21,C$1,0)</f>
        <v>New MF construction with &gt;10 units, electric resistance water heat, preheating shower &amp; DHW tank in balanced flow mode. Model S3-60,two-unit coil or equivalent with combined heat transfer surface area of 3.74sf or greater.</v>
      </c>
      <c r="D23" s="17" t="str">
        <f>VLOOKUP($A23,'[12]MeasureTable'!$A$4:$AK$21,D$1,0)</f>
        <v>Regionwide</v>
      </c>
      <c r="E23" s="18">
        <f>VLOOKUP($A23,'[12]MeasureTable'!$A$4:$AK$21,E$1,0)</f>
        <v>458</v>
      </c>
      <c r="F23" s="18">
        <f>VLOOKUP($A23,'[12]MeasureTable'!$A$4:$AK$21,F$1,0)</f>
        <v>0</v>
      </c>
      <c r="G23" s="18">
        <f>VLOOKUP($A23,'[12]MeasureTable'!$A$4:$AK$21,G$1,0)</f>
        <v>0</v>
      </c>
      <c r="H23" s="19">
        <f>VLOOKUP($A23,'[12]MeasureTable'!$A$4:$AK$21,H$1,0)</f>
        <v>40</v>
      </c>
      <c r="I23" s="32" t="str">
        <f>VLOOKUP($A23,'[12]MeasureTable'!$A$4:$AK$21,I$1,0)</f>
        <v>Deemed if water heating energy source is documented</v>
      </c>
      <c r="J23" s="20">
        <f>VLOOKUP($A23,'[12]MeasureTable'!$A$4:$AK$21,J$1,0)</f>
        <v>484.73988886283695</v>
      </c>
      <c r="K23" s="20">
        <f>VLOOKUP($A23,'[12]MeasureTable'!$A$4:$AK$21,K$1,0)</f>
        <v>521.7013053886283</v>
      </c>
      <c r="L23" s="21">
        <f>VLOOKUP($A23,'[12]MeasureTable'!$A$4:$AK$21,L$1,0)</f>
        <v>0.31700000166893005</v>
      </c>
      <c r="M23" s="22">
        <f>VLOOKUP($A23,'[12]MeasureTable'!$A$4:$AK$21,M$1,0)</f>
        <v>0.06601020000274538</v>
      </c>
      <c r="N23" s="23">
        <f>VLOOKUP($A23,'[12]MeasureTable'!$A$4:$AK$21,N$1,0)</f>
        <v>0.8778971664402694</v>
      </c>
      <c r="O23" s="23">
        <f>VLOOKUP($A23,'[12]MeasureTable'!$A$4:$AK$21,O$1,0)</f>
        <v>0</v>
      </c>
      <c r="P23" s="23">
        <f>VLOOKUP($A23,'[12]MeasureTable'!$A$4:$AK$21,P$1,0)</f>
        <v>0</v>
      </c>
      <c r="Q23" s="23">
        <f>VLOOKUP($A23,'[12]MeasureTable'!$A$4:$AK$21,Q$1,0)</f>
        <v>0.8778971546018247</v>
      </c>
      <c r="R23" s="24">
        <f>VLOOKUP($A23,'[12]MeasureTable'!$A$4:$AK$21,R$1,0)</f>
        <v>0.5230331671797086</v>
      </c>
      <c r="S23" s="24">
        <f>VLOOKUP($A23,'[12]MeasureTable'!$A$4:$AK$21,S$1,0)</f>
        <v>0.0067425953617372995</v>
      </c>
      <c r="T23" s="24">
        <f>VLOOKUP($A23,'[12]MeasureTable'!$A$4:$AK$21,T$1,0)</f>
        <v>0.06648400379045216</v>
      </c>
      <c r="U23" s="24">
        <f>VLOOKUP($A23,'[12]MeasureTable'!$A$4:$AK$21,U$1,0)</f>
        <v>0.596259766331898</v>
      </c>
      <c r="V23" s="24">
        <f>VLOOKUP($A23,'[12]MeasureTable'!$A$4:$AK$21,V$1,0)</f>
        <v>-0.2816373882699267</v>
      </c>
      <c r="W23" s="21">
        <f>VLOOKUP($A23,'[12]MeasureTable'!$A$4:$AK$21,W$1,0)</f>
        <v>0.6791909088739843</v>
      </c>
      <c r="X23" s="21">
        <f>VLOOKUP($A23,'[12]MeasureTable'!$A$4:$AK$21,X$1,0)</f>
        <v>0.286</v>
      </c>
      <c r="Y23" s="22">
        <f>VLOOKUP($A23,'[12]MeasureTable'!$A$4:$AK$21,Y$1,0)</f>
        <v>0.20823407173156738</v>
      </c>
      <c r="Z23" s="21">
        <f>VLOOKUP($A23,'[12]MeasureTable'!$A$4:$AK$21,Z$1,0)</f>
        <v>0.1418001101150437</v>
      </c>
      <c r="AA23" s="24" t="str">
        <f>VLOOKUP($A23,'[12]MeasureTable'!$A$4:$AK$21,AA$1,0)</f>
        <v>Increases effective recovery rating for water heater. Increases effective capacity of water heater. </v>
      </c>
      <c r="AB23" s="25">
        <f>VLOOKUP($A23,'[12]MeasureTable'!$A$4:$AK$21,AB$1,0)</f>
        <v>0</v>
      </c>
      <c r="AC23" s="24">
        <f>VLOOKUP($A23,'[12]MeasureTable'!$A$4:$AK$21,AC$1,0)</f>
        <v>0</v>
      </c>
      <c r="AD23" s="24">
        <f>VLOOKUP($A23,'[12]MeasureTable'!$A$4:$AK$21,AD$1,0)</f>
        <v>0</v>
      </c>
      <c r="AE23" s="24">
        <f>VLOOKUP($A23,'[12]MeasureTable'!$A$4:$AK$21,AE$1,0)</f>
        <v>0.8778971546018247</v>
      </c>
      <c r="AF23" s="24">
        <f>VLOOKUP($A23,'[12]MeasureTable'!$A$4:$AK$21,AF$1,0)</f>
        <v>0.737754141322825</v>
      </c>
      <c r="AG23" s="24">
        <f>VLOOKUP($A23,'[12]MeasureTable'!$A$4:$AK$21,AG$1,0)</f>
        <v>-0.1401430132789997</v>
      </c>
      <c r="AH23" s="21">
        <f>VLOOKUP($A23,'[12]MeasureTable'!$A$4:$AK$21,AH$1,0)</f>
        <v>0.8403651118278503</v>
      </c>
      <c r="AI23" s="35" t="str">
        <f>VLOOKUP($A23,'[12]MeasureTable'!$A$4:$AK$21,AI$1,0)</f>
        <v>The State of Oregon through the Oregon Office of Energy offers a state income tax credit for the measure. website: http://www.energy.state.or.us/res/tax/taxcdt.htm</v>
      </c>
      <c r="AJ23" s="26">
        <f>VLOOKUP($A23,'[12]MeasureTable'!$A$4:$AK$21,AJ$1,0)</f>
        <v>0</v>
      </c>
      <c r="AK23" s="89">
        <f>VLOOKUP($A23,'[12]MeasureTable'!$A$4:$AK$21,AK$1,0)</f>
        <v>49.42275243048657</v>
      </c>
    </row>
    <row r="24" spans="1:37" ht="78.75">
      <c r="A24" s="16" t="s">
        <v>100</v>
      </c>
      <c r="B24" s="17" t="str">
        <f>VLOOKUP($A24,'[12]MeasureTable'!$A$4:$AK$21,B$1,0)</f>
        <v>Manufacturer, Dealer or Consumer Rebate </v>
      </c>
      <c r="C24" s="17" t="str">
        <f>VLOOKUP($A24,'[12]MeasureTable'!$A$4:$AK$21,C$1,0)</f>
        <v>SF or MF retrofit, electric resistance water heat,  preheating shower &amp; DHW tank in balanced flow mode. Model S3-60,two-unit coil or equivalent with combined heat transfer surface area of 3.74sf or greater.</v>
      </c>
      <c r="D24" s="17" t="str">
        <f>VLOOKUP($A24,'[12]MeasureTable'!$A$4:$AK$21,D$1,0)</f>
        <v>Regionwide</v>
      </c>
      <c r="E24" s="18">
        <f>VLOOKUP($A24,'[12]MeasureTable'!$A$4:$AK$21,E$1,0)</f>
        <v>605</v>
      </c>
      <c r="F24" s="18">
        <f>VLOOKUP($A24,'[12]MeasureTable'!$A$4:$AK$21,F$1,0)</f>
        <v>0</v>
      </c>
      <c r="G24" s="18">
        <f>VLOOKUP($A24,'[12]MeasureTable'!$A$4:$AK$21,G$1,0)</f>
        <v>0</v>
      </c>
      <c r="H24" s="19">
        <f>VLOOKUP($A24,'[12]MeasureTable'!$A$4:$AK$21,H$1,0)</f>
        <v>40</v>
      </c>
      <c r="I24" s="32" t="str">
        <f>VLOOKUP($A24,'[12]MeasureTable'!$A$4:$AK$21,I$1,0)</f>
        <v>Deemed if water heating energy source is documented</v>
      </c>
      <c r="J24" s="20">
        <f>VLOOKUP($A24,'[12]MeasureTable'!$A$4:$AK$21,J$1,0)</f>
        <v>605.9248610785462</v>
      </c>
      <c r="K24" s="20">
        <f>VLOOKUP($A24,'[12]MeasureTable'!$A$4:$AK$21,K$1,0)</f>
        <v>652.1266317357854</v>
      </c>
      <c r="L24" s="21">
        <f>VLOOKUP($A24,'[12]MeasureTable'!$A$4:$AK$21,L$1,0)</f>
        <v>0.31700000166893005</v>
      </c>
      <c r="M24" s="22">
        <f>VLOOKUP($A24,'[12]MeasureTable'!$A$4:$AK$21,M$1,0)</f>
        <v>0.08251275000343174</v>
      </c>
      <c r="N24" s="23">
        <f>VLOOKUP($A24,'[12]MeasureTable'!$A$4:$AK$21,N$1,0)</f>
        <v>0.9277341234870969</v>
      </c>
      <c r="O24" s="23">
        <f>VLOOKUP($A24,'[12]MeasureTable'!$A$4:$AK$21,O$1,0)</f>
        <v>0</v>
      </c>
      <c r="P24" s="23">
        <f>VLOOKUP($A24,'[12]MeasureTable'!$A$4:$AK$21,P$1,0)</f>
        <v>0</v>
      </c>
      <c r="Q24" s="23">
        <f>VLOOKUP($A24,'[12]MeasureTable'!$A$4:$AK$21,Q$1,0)</f>
        <v>0.9277341127136077</v>
      </c>
      <c r="R24" s="24">
        <f>VLOOKUP($A24,'[12]MeasureTable'!$A$4:$AK$21,R$1,0)</f>
        <v>0.5230331671797075</v>
      </c>
      <c r="S24" s="24">
        <f>VLOOKUP($A24,'[12]MeasureTable'!$A$4:$AK$21,S$1,0)</f>
        <v>0.006742595453137714</v>
      </c>
      <c r="T24" s="24">
        <f>VLOOKUP($A24,'[12]MeasureTable'!$A$4:$AK$21,T$1,0)</f>
        <v>0.06648400671526544</v>
      </c>
      <c r="U24" s="24">
        <f>VLOOKUP($A24,'[12]MeasureTable'!$A$4:$AK$21,U$1,0)</f>
        <v>0.5962597693481106</v>
      </c>
      <c r="V24" s="24">
        <f>VLOOKUP($A24,'[12]MeasureTable'!$A$4:$AK$21,V$1,0)</f>
        <v>-0.3314743433654971</v>
      </c>
      <c r="W24" s="21">
        <f>VLOOKUP($A24,'[12]MeasureTable'!$A$4:$AK$21,W$1,0)</f>
        <v>0.6427054488748508</v>
      </c>
      <c r="X24" s="21">
        <f>VLOOKUP($A24,'[12]MeasureTable'!$A$4:$AK$21,X$1,0)</f>
        <v>0.286</v>
      </c>
      <c r="Y24" s="22">
        <f>VLOOKUP($A24,'[12]MeasureTable'!$A$4:$AK$21,Y$1,0)</f>
        <v>0.26029258966445923</v>
      </c>
      <c r="Z24" s="21">
        <f>VLOOKUP($A24,'[12]MeasureTable'!$A$4:$AK$21,Z$1,0)</f>
        <v>0.14180011888948352</v>
      </c>
      <c r="AA24" s="24" t="str">
        <f>VLOOKUP($A24,'[12]MeasureTable'!$A$4:$AK$21,AA$1,0)</f>
        <v>Increases effective recovery rating for water heater. Increases effective capacity of water heater. </v>
      </c>
      <c r="AB24" s="25">
        <f>VLOOKUP($A24,'[12]MeasureTable'!$A$4:$AK$21,AB$1,0)</f>
        <v>0</v>
      </c>
      <c r="AC24" s="24">
        <f>VLOOKUP($A24,'[12]MeasureTable'!$A$4:$AK$21,AC$1,0)</f>
        <v>0</v>
      </c>
      <c r="AD24" s="24">
        <f>VLOOKUP($A24,'[12]MeasureTable'!$A$4:$AK$21,AD$1,0)</f>
        <v>0</v>
      </c>
      <c r="AE24" s="24">
        <f>VLOOKUP($A24,'[12]MeasureTable'!$A$4:$AK$21,AE$1,0)</f>
        <v>0.9277341127136077</v>
      </c>
      <c r="AF24" s="24">
        <f>VLOOKUP($A24,'[12]MeasureTable'!$A$4:$AK$21,AF$1,0)</f>
        <v>0.7377541530220781</v>
      </c>
      <c r="AG24" s="24">
        <f>VLOOKUP($A24,'[12]MeasureTable'!$A$4:$AK$21,AG$1,0)</f>
        <v>-0.1899799596915296</v>
      </c>
      <c r="AH24" s="21">
        <f>VLOOKUP($A24,'[12]MeasureTable'!$A$4:$AK$21,AH$1,0)</f>
        <v>0.7952215671539307</v>
      </c>
      <c r="AI24" s="35" t="str">
        <f>VLOOKUP($A24,'[12]MeasureTable'!$A$4:$AK$21,AI$1,0)</f>
        <v>The State of Oregon through the Oregon Office of Energy offers a state income tax credit for the measure. website: http://www.energy.state.or.us/res/tax/taxcdt.htm</v>
      </c>
      <c r="AJ24" s="26" t="str">
        <f>VLOOKUP($A24,'[12]MeasureTable'!$A$4:$AK$21,AJ$1,0)</f>
        <v>Multi-family cost break comes from economy of scale of labor cost available in new large building complex. Does not apply to MF complexes with less than 10 units. </v>
      </c>
      <c r="AK24" s="89">
        <f>VLOOKUP($A24,'[12]MeasureTable'!$A$4:$AK$21,AK$1,0)</f>
        <v>52.22841096553976</v>
      </c>
    </row>
    <row r="25" spans="1:37" ht="90">
      <c r="A25" s="16" t="s">
        <v>101</v>
      </c>
      <c r="B25" s="17" t="str">
        <f>VLOOKUP($A25,'[12]MeasureTable'!$A$4:$AK$21,B$1,0)</f>
        <v>Manufacturer, Dealer or Consumer Rebate </v>
      </c>
      <c r="C25" s="17" t="str">
        <f>VLOOKUP($A25,'[12]MeasureTable'!$A$4:$AK$21,C$1,0)</f>
        <v>New MF construction with &gt;10 units, electric resistance water heat, preheating shower &amp; DHW tank in balanced flow mode. Model S3-60,two-unit coil or equivalent with combined heat transfer surface area of 3.74sf or greater.</v>
      </c>
      <c r="D25" s="17" t="str">
        <f>VLOOKUP($A25,'[12]MeasureTable'!$A$4:$AK$21,D$1,0)</f>
        <v>Regionwide</v>
      </c>
      <c r="E25" s="18">
        <f>VLOOKUP($A25,'[12]MeasureTable'!$A$4:$AK$21,E$1,0)</f>
        <v>448</v>
      </c>
      <c r="F25" s="18">
        <f>VLOOKUP($A25,'[12]MeasureTable'!$A$4:$AK$21,F$1,0)</f>
        <v>0</v>
      </c>
      <c r="G25" s="18">
        <f>VLOOKUP($A25,'[12]MeasureTable'!$A$4:$AK$21,G$1,0)</f>
        <v>0</v>
      </c>
      <c r="H25" s="19">
        <f>VLOOKUP($A25,'[12]MeasureTable'!$A$4:$AK$21,H$1,0)</f>
        <v>40</v>
      </c>
      <c r="I25" s="32" t="str">
        <f>VLOOKUP($A25,'[12]MeasureTable'!$A$4:$AK$21,I$1,0)</f>
        <v>Deemed if water heating energy source is documented</v>
      </c>
      <c r="J25" s="20">
        <f>VLOOKUP($A25,'[12]MeasureTable'!$A$4:$AK$21,J$1,0)</f>
        <v>424.1474027549823</v>
      </c>
      <c r="K25" s="20">
        <f>VLOOKUP($A25,'[12]MeasureTable'!$A$4:$AK$21,K$1,0)</f>
        <v>456.48864221504965</v>
      </c>
      <c r="L25" s="21">
        <f>VLOOKUP($A25,'[12]MeasureTable'!$A$4:$AK$21,L$1,0)</f>
        <v>0.31700000166893005</v>
      </c>
      <c r="M25" s="22">
        <f>VLOOKUP($A25,'[12]MeasureTable'!$A$4:$AK$21,M$1,0)</f>
        <v>0.0577589250024022</v>
      </c>
      <c r="N25" s="23">
        <f>VLOOKUP($A25,'[12]MeasureTable'!$A$4:$AK$21,N$1,0)</f>
        <v>0.9814046926144498</v>
      </c>
      <c r="O25" s="23">
        <f>VLOOKUP($A25,'[12]MeasureTable'!$A$4:$AK$21,O$1,0)</f>
        <v>0</v>
      </c>
      <c r="P25" s="23">
        <f>VLOOKUP($A25,'[12]MeasureTable'!$A$4:$AK$21,P$1,0)</f>
        <v>0</v>
      </c>
      <c r="Q25" s="23">
        <f>VLOOKUP($A25,'[12]MeasureTable'!$A$4:$AK$21,Q$1,0)</f>
        <v>0.9814046837592153</v>
      </c>
      <c r="R25" s="24">
        <f>VLOOKUP($A25,'[12]MeasureTable'!$A$4:$AK$21,R$1,0)</f>
        <v>0.523033167179709</v>
      </c>
      <c r="S25" s="24">
        <f>VLOOKUP($A25,'[12]MeasureTable'!$A$4:$AK$21,S$1,0)</f>
        <v>0.006742595557595332</v>
      </c>
      <c r="T25" s="24">
        <f>VLOOKUP($A25,'[12]MeasureTable'!$A$4:$AK$21,T$1,0)</f>
        <v>0.06648400587960453</v>
      </c>
      <c r="U25" s="24">
        <f>VLOOKUP($A25,'[12]MeasureTable'!$A$4:$AK$21,U$1,0)</f>
        <v>0.596259768616909</v>
      </c>
      <c r="V25" s="24">
        <f>VLOOKUP($A25,'[12]MeasureTable'!$A$4:$AK$21,V$1,0)</f>
        <v>-0.3851449151423063</v>
      </c>
      <c r="W25" s="21">
        <f>VLOOKUP($A25,'[12]MeasureTable'!$A$4:$AK$21,W$1,0)</f>
        <v>0.6075574923210776</v>
      </c>
      <c r="X25" s="21">
        <f>VLOOKUP($A25,'[12]MeasureTable'!$A$4:$AK$21,X$1,0)</f>
        <v>0.286</v>
      </c>
      <c r="Y25" s="22">
        <f>VLOOKUP($A25,'[12]MeasureTable'!$A$4:$AK$21,Y$1,0)</f>
        <v>0.18220481276512146</v>
      </c>
      <c r="Z25" s="21">
        <f>VLOOKUP($A25,'[12]MeasureTable'!$A$4:$AK$21,Z$1,0)</f>
        <v>0.1418001289174148</v>
      </c>
      <c r="AA25" s="24" t="str">
        <f>VLOOKUP($A25,'[12]MeasureTable'!$A$4:$AK$21,AA$1,0)</f>
        <v>Increases effective recovery rating for water heater. Increases effective capacity of water heater. </v>
      </c>
      <c r="AB25" s="25">
        <f>VLOOKUP($A25,'[12]MeasureTable'!$A$4:$AK$21,AB$1,0)</f>
        <v>0</v>
      </c>
      <c r="AC25" s="24">
        <f>VLOOKUP($A25,'[12]MeasureTable'!$A$4:$AK$21,AC$1,0)</f>
        <v>0</v>
      </c>
      <c r="AD25" s="24">
        <f>VLOOKUP($A25,'[12]MeasureTable'!$A$4:$AK$21,AD$1,0)</f>
        <v>0</v>
      </c>
      <c r="AE25" s="24">
        <f>VLOOKUP($A25,'[12]MeasureTable'!$A$4:$AK$21,AE$1,0)</f>
        <v>0.9814046837592153</v>
      </c>
      <c r="AF25" s="24">
        <f>VLOOKUP($A25,'[12]MeasureTable'!$A$4:$AK$21,AF$1,0)</f>
        <v>0.7377541663926533</v>
      </c>
      <c r="AG25" s="24">
        <f>VLOOKUP($A25,'[12]MeasureTable'!$A$4:$AK$21,AG$1,0)</f>
        <v>-0.24365051736656196</v>
      </c>
      <c r="AH25" s="21">
        <f>VLOOKUP($A25,'[12]MeasureTable'!$A$4:$AK$21,AH$1,0)</f>
        <v>0.7517328858375549</v>
      </c>
      <c r="AI25" s="35" t="str">
        <f>VLOOKUP($A25,'[12]MeasureTable'!$A$4:$AK$21,AI$1,0)</f>
        <v>The State of Oregon through the Oregon Office of Energy offers a state income tax credit for the measure. website: http://www.energy.state.or.us/res/tax/taxcdt.htm</v>
      </c>
      <c r="AJ25" s="26">
        <f>VLOOKUP($A25,'[12]MeasureTable'!$A$4:$AK$21,AJ$1,0)</f>
        <v>0</v>
      </c>
      <c r="AK25" s="89">
        <f>VLOOKUP($A25,'[12]MeasureTable'!$A$4:$AK$21,AK$1,0)</f>
        <v>55.24988943237313</v>
      </c>
    </row>
    <row r="26" spans="1:37" ht="67.5">
      <c r="A26" s="16" t="s">
        <v>102</v>
      </c>
      <c r="B26" s="17" t="str">
        <f>VLOOKUP($A26,'[12]MeasureTable'!$A$4:$AK$21,B$1,0)</f>
        <v>Manufacturer, Dealer or Consumer Rebate </v>
      </c>
      <c r="C26" s="17" t="str">
        <f>VLOOKUP($A26,'[12]MeasureTable'!$A$4:$AK$21,C$1,0)</f>
        <v>New MF construction with &gt;10 units, electric resistance water heat,  preheating DHW tank only. Model G3-60, single unit coil or equivalent with heat transfer surface area of 3.85 sf or greater.</v>
      </c>
      <c r="D26" s="17" t="str">
        <f>VLOOKUP($A26,'[12]MeasureTable'!$A$4:$AK$21,D$1,0)</f>
        <v>Regionwide</v>
      </c>
      <c r="E26" s="18">
        <f>VLOOKUP($A26,'[12]MeasureTable'!$A$4:$AK$21,E$1,0)</f>
        <v>524</v>
      </c>
      <c r="F26" s="18">
        <f>VLOOKUP($A26,'[12]MeasureTable'!$A$4:$AK$21,F$1,0)</f>
        <v>0</v>
      </c>
      <c r="G26" s="18">
        <f>VLOOKUP($A26,'[12]MeasureTable'!$A$4:$AK$21,G$1,0)</f>
        <v>0</v>
      </c>
      <c r="H26" s="19">
        <f>VLOOKUP($A26,'[12]MeasureTable'!$A$4:$AK$21,H$1,0)</f>
        <v>40</v>
      </c>
      <c r="I26" s="32" t="str">
        <f>VLOOKUP($A26,'[12]MeasureTable'!$A$4:$AK$21,I$1,0)</f>
        <v>Deemed if water heating energy source is documented</v>
      </c>
      <c r="J26" s="20">
        <f>VLOOKUP($A26,'[12]MeasureTable'!$A$4:$AK$21,J$1,0)</f>
        <v>484.73988886283695</v>
      </c>
      <c r="K26" s="20">
        <f>VLOOKUP($A26,'[12]MeasureTable'!$A$4:$AK$21,K$1,0)</f>
        <v>521.7013053886283</v>
      </c>
      <c r="L26" s="21">
        <f>VLOOKUP($A26,'[12]MeasureTable'!$A$4:$AK$21,L$1,0)</f>
        <v>0.31700000166893005</v>
      </c>
      <c r="M26" s="22">
        <f>VLOOKUP($A26,'[12]MeasureTable'!$A$4:$AK$21,M$1,0)</f>
        <v>0.06601020000274538</v>
      </c>
      <c r="N26" s="23">
        <f>VLOOKUP($A26,'[12]MeasureTable'!$A$4:$AK$21,N$1,0)</f>
        <v>1.0044063650976007</v>
      </c>
      <c r="O26" s="23">
        <f>VLOOKUP($A26,'[12]MeasureTable'!$A$4:$AK$21,O$1,0)</f>
        <v>0</v>
      </c>
      <c r="P26" s="23">
        <f>VLOOKUP($A26,'[12]MeasureTable'!$A$4:$AK$21,P$1,0)</f>
        <v>0</v>
      </c>
      <c r="Q26" s="23">
        <f>VLOOKUP($A26,'[12]MeasureTable'!$A$4:$AK$21,Q$1,0)</f>
        <v>1.0044063847606663</v>
      </c>
      <c r="R26" s="24">
        <f>VLOOKUP($A26,'[12]MeasureTable'!$A$4:$AK$21,R$1,0)</f>
        <v>0.5230331671797086</v>
      </c>
      <c r="S26" s="24">
        <f>VLOOKUP($A26,'[12]MeasureTable'!$A$4:$AK$21,S$1,0)</f>
        <v>0.0067425953617372995</v>
      </c>
      <c r="T26" s="24">
        <f>VLOOKUP($A26,'[12]MeasureTable'!$A$4:$AK$21,T$1,0)</f>
        <v>0.06648400379045216</v>
      </c>
      <c r="U26" s="24">
        <f>VLOOKUP($A26,'[12]MeasureTable'!$A$4:$AK$21,U$1,0)</f>
        <v>0.596259766331898</v>
      </c>
      <c r="V26" s="24">
        <f>VLOOKUP($A26,'[12]MeasureTable'!$A$4:$AK$21,V$1,0)</f>
        <v>-0.4081466184287683</v>
      </c>
      <c r="W26" s="21">
        <f>VLOOKUP($A26,'[12]MeasureTable'!$A$4:$AK$21,W$1,0)</f>
        <v>0.5936439427094811</v>
      </c>
      <c r="X26" s="21">
        <f>VLOOKUP($A26,'[12]MeasureTable'!$A$4:$AK$21,X$1,0)</f>
        <v>0.286</v>
      </c>
      <c r="Y26" s="22">
        <f>VLOOKUP($A26,'[12]MeasureTable'!$A$4:$AK$21,Y$1,0)</f>
        <v>0.20823407173156738</v>
      </c>
      <c r="Z26" s="21">
        <f>VLOOKUP($A26,'[12]MeasureTable'!$A$4:$AK$21,Z$1,0)</f>
        <v>0.1418001101150437</v>
      </c>
      <c r="AA26" s="24" t="str">
        <f>VLOOKUP($A26,'[12]MeasureTable'!$A$4:$AK$21,AA$1,0)</f>
        <v>Increases effective recovery rating for water heater. Increases effective capacity of water heater. </v>
      </c>
      <c r="AB26" s="25">
        <f>VLOOKUP($A26,'[12]MeasureTable'!$A$4:$AK$21,AB$1,0)</f>
        <v>0</v>
      </c>
      <c r="AC26" s="24">
        <f>VLOOKUP($A26,'[12]MeasureTable'!$A$4:$AK$21,AC$1,0)</f>
        <v>0</v>
      </c>
      <c r="AD26" s="24">
        <f>VLOOKUP($A26,'[12]MeasureTable'!$A$4:$AK$21,AD$1,0)</f>
        <v>0</v>
      </c>
      <c r="AE26" s="24">
        <f>VLOOKUP($A26,'[12]MeasureTable'!$A$4:$AK$21,AE$1,0)</f>
        <v>1.0044063847606663</v>
      </c>
      <c r="AF26" s="24">
        <f>VLOOKUP($A26,'[12]MeasureTable'!$A$4:$AK$21,AF$1,0)</f>
        <v>0.737754141322825</v>
      </c>
      <c r="AG26" s="24">
        <f>VLOOKUP($A26,'[12]MeasureTable'!$A$4:$AK$21,AG$1,0)</f>
        <v>-0.26665224343784133</v>
      </c>
      <c r="AH26" s="21">
        <f>VLOOKUP($A26,'[12]MeasureTable'!$A$4:$AK$21,AH$1,0)</f>
        <v>0.7345175743103027</v>
      </c>
      <c r="AI26" s="35" t="str">
        <f>VLOOKUP($A26,'[12]MeasureTable'!$A$4:$AK$21,AI$1,0)</f>
        <v>The State of Oregon through the Oregon Office of Energy offers a state income tax credit for the measure. website: http://www.energy.state.or.us/res/tax/taxcdt.htm</v>
      </c>
      <c r="AJ26" s="26">
        <f>VLOOKUP($A26,'[12]MeasureTable'!$A$4:$AK$21,AJ$1,0)</f>
        <v>0</v>
      </c>
      <c r="AK26" s="89">
        <f>VLOOKUP($A26,'[12]MeasureTable'!$A$4:$AK$21,AK$1,0)</f>
        <v>56.54481037192804</v>
      </c>
    </row>
    <row r="27" spans="1:37" ht="67.5">
      <c r="A27" s="16" t="s">
        <v>103</v>
      </c>
      <c r="B27" s="17" t="str">
        <f>VLOOKUP($A27,'[12]MeasureTable'!$A$4:$AK$21,B$1,0)</f>
        <v>Manufacturer, Dealer or Consumer Rebate </v>
      </c>
      <c r="C27" s="17" t="str">
        <f>VLOOKUP($A27,'[12]MeasureTable'!$A$4:$AK$21,C$1,0)</f>
        <v>SF or MF retrofit, electric resistance water heat,  preheating DHW tank only. Model G3-60, single unit coil or equivalent with heat transfer surface area of 3.85 sf or greater.</v>
      </c>
      <c r="D27" s="17" t="str">
        <f>VLOOKUP($A27,'[12]MeasureTable'!$A$4:$AK$21,D$1,0)</f>
        <v>Regionwide</v>
      </c>
      <c r="E27" s="18">
        <f>VLOOKUP($A27,'[12]MeasureTable'!$A$4:$AK$21,E$1,0)</f>
        <v>537</v>
      </c>
      <c r="F27" s="18">
        <f>VLOOKUP($A27,'[12]MeasureTable'!$A$4:$AK$21,F$1,0)</f>
        <v>0</v>
      </c>
      <c r="G27" s="18">
        <f>VLOOKUP($A27,'[12]MeasureTable'!$A$4:$AK$21,G$1,0)</f>
        <v>0</v>
      </c>
      <c r="H27" s="19">
        <f>VLOOKUP($A27,'[12]MeasureTable'!$A$4:$AK$21,H$1,0)</f>
        <v>40</v>
      </c>
      <c r="I27" s="32" t="str">
        <f>VLOOKUP($A27,'[12]MeasureTable'!$A$4:$AK$21,I$1,0)</f>
        <v>Deemed if water heating energy source is documented</v>
      </c>
      <c r="J27" s="20">
        <f>VLOOKUP($A27,'[12]MeasureTable'!$A$4:$AK$21,J$1,0)</f>
        <v>484.73988886283695</v>
      </c>
      <c r="K27" s="20">
        <f>VLOOKUP($A27,'[12]MeasureTable'!$A$4:$AK$21,K$1,0)</f>
        <v>521.7013053886283</v>
      </c>
      <c r="L27" s="21">
        <f>VLOOKUP($A27,'[12]MeasureTable'!$A$4:$AK$21,L$1,0)</f>
        <v>0.31700000166893005</v>
      </c>
      <c r="M27" s="22">
        <f>VLOOKUP($A27,'[12]MeasureTable'!$A$4:$AK$21,M$1,0)</f>
        <v>0.06601020000274538</v>
      </c>
      <c r="N27" s="23">
        <f>VLOOKUP($A27,'[12]MeasureTable'!$A$4:$AK$21,N$1,0)</f>
        <v>1.0293248436210145</v>
      </c>
      <c r="O27" s="23">
        <f>VLOOKUP($A27,'[12]MeasureTable'!$A$4:$AK$21,O$1,0)</f>
        <v>0</v>
      </c>
      <c r="P27" s="23">
        <f>VLOOKUP($A27,'[12]MeasureTable'!$A$4:$AK$21,P$1,0)</f>
        <v>0</v>
      </c>
      <c r="Q27" s="23">
        <f>VLOOKUP($A27,'[12]MeasureTable'!$A$4:$AK$21,Q$1,0)</f>
        <v>1.0293248579669314</v>
      </c>
      <c r="R27" s="24">
        <f>VLOOKUP($A27,'[12]MeasureTable'!$A$4:$AK$21,R$1,0)</f>
        <v>0.5230331671797086</v>
      </c>
      <c r="S27" s="24">
        <f>VLOOKUP($A27,'[12]MeasureTable'!$A$4:$AK$21,S$1,0)</f>
        <v>0.0067425953617372995</v>
      </c>
      <c r="T27" s="24">
        <f>VLOOKUP($A27,'[12]MeasureTable'!$A$4:$AK$21,T$1,0)</f>
        <v>0.06648400379045216</v>
      </c>
      <c r="U27" s="24">
        <f>VLOOKUP($A27,'[12]MeasureTable'!$A$4:$AK$21,U$1,0)</f>
        <v>0.596259766331898</v>
      </c>
      <c r="V27" s="24">
        <f>VLOOKUP($A27,'[12]MeasureTable'!$A$4:$AK$21,V$1,0)</f>
        <v>-0.4330650916350334</v>
      </c>
      <c r="W27" s="21">
        <f>VLOOKUP($A27,'[12]MeasureTable'!$A$4:$AK$21,W$1,0)</f>
        <v>0.5792726773446423</v>
      </c>
      <c r="X27" s="21">
        <f>VLOOKUP($A27,'[12]MeasureTable'!$A$4:$AK$21,X$1,0)</f>
        <v>0.286</v>
      </c>
      <c r="Y27" s="22">
        <f>VLOOKUP($A27,'[12]MeasureTable'!$A$4:$AK$21,Y$1,0)</f>
        <v>0.20823407173156738</v>
      </c>
      <c r="Z27" s="21">
        <f>VLOOKUP($A27,'[12]MeasureTable'!$A$4:$AK$21,Z$1,0)</f>
        <v>0.1418001101150437</v>
      </c>
      <c r="AA27" s="24" t="str">
        <f>VLOOKUP($A27,'[12]MeasureTable'!$A$4:$AK$21,AA$1,0)</f>
        <v>Increases effective recovery rating for water heater. Increases effective capacity of water heater. </v>
      </c>
      <c r="AB27" s="25">
        <f>VLOOKUP($A27,'[12]MeasureTable'!$A$4:$AK$21,AB$1,0)</f>
        <v>0</v>
      </c>
      <c r="AC27" s="24">
        <f>VLOOKUP($A27,'[12]MeasureTable'!$A$4:$AK$21,AC$1,0)</f>
        <v>0</v>
      </c>
      <c r="AD27" s="24">
        <f>VLOOKUP($A27,'[12]MeasureTable'!$A$4:$AK$21,AD$1,0)</f>
        <v>0</v>
      </c>
      <c r="AE27" s="24">
        <f>VLOOKUP($A27,'[12]MeasureTable'!$A$4:$AK$21,AE$1,0)</f>
        <v>1.0293248579669314</v>
      </c>
      <c r="AF27" s="24">
        <f>VLOOKUP($A27,'[12]MeasureTable'!$A$4:$AK$21,AF$1,0)</f>
        <v>0.737754141322825</v>
      </c>
      <c r="AG27" s="24">
        <f>VLOOKUP($A27,'[12]MeasureTable'!$A$4:$AK$21,AG$1,0)</f>
        <v>-0.2915707166441064</v>
      </c>
      <c r="AH27" s="21">
        <f>VLOOKUP($A27,'[12]MeasureTable'!$A$4:$AK$21,AH$1,0)</f>
        <v>0.7167359590530396</v>
      </c>
      <c r="AI27" s="35" t="str">
        <f>VLOOKUP($A27,'[12]MeasureTable'!$A$4:$AK$21,AI$1,0)</f>
        <v>The State of Oregon through the Oregon Office of Energy offers a state income tax credit for the measure. website: http://www.energy.state.or.us/res/tax/taxcdt.htm</v>
      </c>
      <c r="AJ27" s="26">
        <f>VLOOKUP($A27,'[12]MeasureTable'!$A$4:$AK$21,AJ$1,0)</f>
        <v>0</v>
      </c>
      <c r="AK27" s="89">
        <f>VLOOKUP($A27,'[12]MeasureTable'!$A$4:$AK$21,AK$1,0)</f>
        <v>57.94763930223615</v>
      </c>
    </row>
    <row r="28" spans="1:37" ht="67.5">
      <c r="A28" s="16" t="s">
        <v>104</v>
      </c>
      <c r="B28" s="17" t="str">
        <f>VLOOKUP($A28,'[12]MeasureTable'!$A$4:$AK$21,B$1,0)</f>
        <v>Manufacturer, Dealer or Consumer Rebate </v>
      </c>
      <c r="C28" s="17" t="str">
        <f>VLOOKUP($A28,'[12]MeasureTable'!$A$4:$AK$21,C$1,0)</f>
        <v>New MF construction with &gt;10 units, electric resistance water heat,  preheating DHW tank only. Model G3-60, single unit coil or equivalent with heat transfer surface area of 3.85 sf or greater.</v>
      </c>
      <c r="D28" s="17" t="str">
        <f>VLOOKUP($A28,'[12]MeasureTable'!$A$4:$AK$21,D$1,0)</f>
        <v>Regionwide</v>
      </c>
      <c r="E28" s="18">
        <f>VLOOKUP($A28,'[12]MeasureTable'!$A$4:$AK$21,E$1,0)</f>
        <v>514</v>
      </c>
      <c r="F28" s="18">
        <f>VLOOKUP($A28,'[12]MeasureTable'!$A$4:$AK$21,F$1,0)</f>
        <v>0</v>
      </c>
      <c r="G28" s="18">
        <f>VLOOKUP($A28,'[12]MeasureTable'!$A$4:$AK$21,G$1,0)</f>
        <v>0</v>
      </c>
      <c r="H28" s="19">
        <f>VLOOKUP($A28,'[12]MeasureTable'!$A$4:$AK$21,H$1,0)</f>
        <v>40</v>
      </c>
      <c r="I28" s="32" t="str">
        <f>VLOOKUP($A28,'[12]MeasureTable'!$A$4:$AK$21,I$1,0)</f>
        <v>Deemed if water heating energy source is documented</v>
      </c>
      <c r="J28" s="20">
        <f>VLOOKUP($A28,'[12]MeasureTable'!$A$4:$AK$21,J$1,0)</f>
        <v>424.1474027549823</v>
      </c>
      <c r="K28" s="20">
        <f>VLOOKUP($A28,'[12]MeasureTable'!$A$4:$AK$21,K$1,0)</f>
        <v>456.48864221504965</v>
      </c>
      <c r="L28" s="21">
        <f>VLOOKUP($A28,'[12]MeasureTable'!$A$4:$AK$21,L$1,0)</f>
        <v>0.31700000166893005</v>
      </c>
      <c r="M28" s="22">
        <f>VLOOKUP($A28,'[12]MeasureTable'!$A$4:$AK$21,M$1,0)</f>
        <v>0.0577589250024022</v>
      </c>
      <c r="N28" s="23">
        <f>VLOOKUP($A28,'[12]MeasureTable'!$A$4:$AK$21,N$1,0)</f>
        <v>1.1259866339371143</v>
      </c>
      <c r="O28" s="23">
        <f>VLOOKUP($A28,'[12]MeasureTable'!$A$4:$AK$21,O$1,0)</f>
        <v>0</v>
      </c>
      <c r="P28" s="23">
        <f>VLOOKUP($A28,'[12]MeasureTable'!$A$4:$AK$21,P$1,0)</f>
        <v>0</v>
      </c>
      <c r="Q28" s="23">
        <f>VLOOKUP($A28,'[12]MeasureTable'!$A$4:$AK$21,Q$1,0)</f>
        <v>1.1259866610836058</v>
      </c>
      <c r="R28" s="24">
        <f>VLOOKUP($A28,'[12]MeasureTable'!$A$4:$AK$21,R$1,0)</f>
        <v>0.523033167179709</v>
      </c>
      <c r="S28" s="24">
        <f>VLOOKUP($A28,'[12]MeasureTable'!$A$4:$AK$21,S$1,0)</f>
        <v>0.006742595557595332</v>
      </c>
      <c r="T28" s="24">
        <f>VLOOKUP($A28,'[12]MeasureTable'!$A$4:$AK$21,T$1,0)</f>
        <v>0.06648400587960453</v>
      </c>
      <c r="U28" s="24">
        <f>VLOOKUP($A28,'[12]MeasureTable'!$A$4:$AK$21,U$1,0)</f>
        <v>0.596259768616909</v>
      </c>
      <c r="V28" s="24">
        <f>VLOOKUP($A28,'[12]MeasureTable'!$A$4:$AK$21,V$1,0)</f>
        <v>-0.5297268924666968</v>
      </c>
      <c r="W28" s="21">
        <f>VLOOKUP($A28,'[12]MeasureTable'!$A$4:$AK$21,W$1,0)</f>
        <v>0.5295442559178204</v>
      </c>
      <c r="X28" s="21">
        <f>VLOOKUP($A28,'[12]MeasureTable'!$A$4:$AK$21,X$1,0)</f>
        <v>0.286</v>
      </c>
      <c r="Y28" s="22">
        <f>VLOOKUP($A28,'[12]MeasureTable'!$A$4:$AK$21,Y$1,0)</f>
        <v>0.18220481276512146</v>
      </c>
      <c r="Z28" s="21">
        <f>VLOOKUP($A28,'[12]MeasureTable'!$A$4:$AK$21,Z$1,0)</f>
        <v>0.1418001289174148</v>
      </c>
      <c r="AA28" s="24" t="str">
        <f>VLOOKUP($A28,'[12]MeasureTable'!$A$4:$AK$21,AA$1,0)</f>
        <v>Increases effective recovery rating for water heater. Increases effective capacity of water heater. </v>
      </c>
      <c r="AB28" s="25">
        <f>VLOOKUP($A28,'[12]MeasureTable'!$A$4:$AK$21,AB$1,0)</f>
        <v>0</v>
      </c>
      <c r="AC28" s="24">
        <f>VLOOKUP($A28,'[12]MeasureTable'!$A$4:$AK$21,AC$1,0)</f>
        <v>0</v>
      </c>
      <c r="AD28" s="24">
        <f>VLOOKUP($A28,'[12]MeasureTable'!$A$4:$AK$21,AD$1,0)</f>
        <v>0</v>
      </c>
      <c r="AE28" s="24">
        <f>VLOOKUP($A28,'[12]MeasureTable'!$A$4:$AK$21,AE$1,0)</f>
        <v>1.1259866610836058</v>
      </c>
      <c r="AF28" s="24">
        <f>VLOOKUP($A28,'[12]MeasureTable'!$A$4:$AK$21,AF$1,0)</f>
        <v>0.7377541663926533</v>
      </c>
      <c r="AG28" s="24">
        <f>VLOOKUP($A28,'[12]MeasureTable'!$A$4:$AK$21,AG$1,0)</f>
        <v>-0.38823249469095245</v>
      </c>
      <c r="AH28" s="21">
        <f>VLOOKUP($A28,'[12]MeasureTable'!$A$4:$AK$21,AH$1,0)</f>
        <v>0.6552068591117859</v>
      </c>
      <c r="AI28" s="35" t="str">
        <f>VLOOKUP($A28,'[12]MeasureTable'!$A$4:$AK$21,AI$1,0)</f>
        <v>The State of Oregon through the Oregon Office of Energy offers a state income tax credit for the measure. website: http://www.energy.state.or.us/res/tax/taxcdt.htm</v>
      </c>
      <c r="AJ28" s="26">
        <f>VLOOKUP($A28,'[12]MeasureTable'!$A$4:$AK$21,AJ$1,0)</f>
        <v>0</v>
      </c>
      <c r="AK28" s="89">
        <f>VLOOKUP($A28,'[12]MeasureTable'!$A$4:$AK$21,AK$1,0)</f>
        <v>63.38938422259196</v>
      </c>
    </row>
    <row r="29" spans="1:37" ht="67.5">
      <c r="A29" s="16" t="s">
        <v>105</v>
      </c>
      <c r="B29" s="17" t="str">
        <f>VLOOKUP($A29,'[12]MeasureTable'!$A$4:$AK$21,B$1,0)</f>
        <v>Manufacturer, Dealer or Consumer Rebate </v>
      </c>
      <c r="C29" s="17" t="str">
        <f>VLOOKUP($A29,'[12]MeasureTable'!$A$4:$AK$21,C$1,0)</f>
        <v>SF or MF retrofit, electric resistance water heat,  preheating shower only. Model G3-60, single unit coil or equivalent with heat transfer surface area of 3.85 sf or greater.</v>
      </c>
      <c r="D29" s="17" t="str">
        <f>VLOOKUP($A29,'[12]MeasureTable'!$A$4:$AK$21,D$1,0)</f>
        <v>Regionwide</v>
      </c>
      <c r="E29" s="18">
        <f>VLOOKUP($A29,'[12]MeasureTable'!$A$4:$AK$21,E$1,0)</f>
        <v>537</v>
      </c>
      <c r="F29" s="18">
        <f>VLOOKUP($A29,'[12]MeasureTable'!$A$4:$AK$21,F$1,0)</f>
        <v>0</v>
      </c>
      <c r="G29" s="18">
        <f>VLOOKUP($A29,'[12]MeasureTable'!$A$4:$AK$21,G$1,0)</f>
        <v>0</v>
      </c>
      <c r="H29" s="19">
        <f>VLOOKUP($A29,'[12]MeasureTable'!$A$4:$AK$21,H$1,0)</f>
        <v>40</v>
      </c>
      <c r="I29" s="32" t="str">
        <f>VLOOKUP($A29,'[12]MeasureTable'!$A$4:$AK$21,I$1,0)</f>
        <v>Deemed if water heating energy source is documented</v>
      </c>
      <c r="J29" s="20">
        <f>VLOOKUP($A29,'[12]MeasureTable'!$A$4:$AK$21,J$1,0)</f>
        <v>424.1474027549823</v>
      </c>
      <c r="K29" s="20">
        <f>VLOOKUP($A29,'[12]MeasureTable'!$A$4:$AK$21,K$1,0)</f>
        <v>456.48864221504965</v>
      </c>
      <c r="L29" s="21">
        <f>VLOOKUP($A29,'[12]MeasureTable'!$A$4:$AK$21,L$1,0)</f>
        <v>0.31700000166893005</v>
      </c>
      <c r="M29" s="22">
        <f>VLOOKUP($A29,'[12]MeasureTable'!$A$4:$AK$21,M$1,0)</f>
        <v>0.0577589250024022</v>
      </c>
      <c r="N29" s="23">
        <f>VLOOKUP($A29,'[12]MeasureTable'!$A$4:$AK$21,N$1,0)</f>
        <v>1.1763712498525885</v>
      </c>
      <c r="O29" s="23">
        <f>VLOOKUP($A29,'[12]MeasureTable'!$A$4:$AK$21,O$1,0)</f>
        <v>0</v>
      </c>
      <c r="P29" s="23">
        <f>VLOOKUP($A29,'[12]MeasureTable'!$A$4:$AK$21,P$1,0)</f>
        <v>0</v>
      </c>
      <c r="Q29" s="23">
        <f>VLOOKUP($A29,'[12]MeasureTable'!$A$4:$AK$21,Q$1,0)</f>
        <v>1.1763712662479218</v>
      </c>
      <c r="R29" s="24">
        <f>VLOOKUP($A29,'[12]MeasureTable'!$A$4:$AK$21,R$1,0)</f>
        <v>0.523033167179709</v>
      </c>
      <c r="S29" s="24">
        <f>VLOOKUP($A29,'[12]MeasureTable'!$A$4:$AK$21,S$1,0)</f>
        <v>0.006742595557595332</v>
      </c>
      <c r="T29" s="24">
        <f>VLOOKUP($A29,'[12]MeasureTable'!$A$4:$AK$21,T$1,0)</f>
        <v>0.06648400587960453</v>
      </c>
      <c r="U29" s="24">
        <f>VLOOKUP($A29,'[12]MeasureTable'!$A$4:$AK$21,U$1,0)</f>
        <v>0.596259768616909</v>
      </c>
      <c r="V29" s="24">
        <f>VLOOKUP($A29,'[12]MeasureTable'!$A$4:$AK$21,V$1,0)</f>
        <v>-0.5801114976310128</v>
      </c>
      <c r="W29" s="21">
        <f>VLOOKUP($A29,'[12]MeasureTable'!$A$4:$AK$21,W$1,0)</f>
        <v>0.5068635946189852</v>
      </c>
      <c r="X29" s="21">
        <f>VLOOKUP($A29,'[12]MeasureTable'!$A$4:$AK$21,X$1,0)</f>
        <v>0.286</v>
      </c>
      <c r="Y29" s="22">
        <f>VLOOKUP($A29,'[12]MeasureTable'!$A$4:$AK$21,Y$1,0)</f>
        <v>0.18220481276512146</v>
      </c>
      <c r="Z29" s="21">
        <f>VLOOKUP($A29,'[12]MeasureTable'!$A$4:$AK$21,Z$1,0)</f>
        <v>0.1418001289174148</v>
      </c>
      <c r="AA29" s="24" t="str">
        <f>VLOOKUP($A29,'[12]MeasureTable'!$A$4:$AK$21,AA$1,0)</f>
        <v>Increases effective recovery rating for water heater. Increases effective capacity of water heater. </v>
      </c>
      <c r="AB29" s="25">
        <f>VLOOKUP($A29,'[12]MeasureTable'!$A$4:$AK$21,AB$1,0)</f>
        <v>0</v>
      </c>
      <c r="AC29" s="24">
        <f>VLOOKUP($A29,'[12]MeasureTable'!$A$4:$AK$21,AC$1,0)</f>
        <v>0</v>
      </c>
      <c r="AD29" s="24">
        <f>VLOOKUP($A29,'[12]MeasureTable'!$A$4:$AK$21,AD$1,0)</f>
        <v>0</v>
      </c>
      <c r="AE29" s="24">
        <f>VLOOKUP($A29,'[12]MeasureTable'!$A$4:$AK$21,AE$1,0)</f>
        <v>1.1763712662479218</v>
      </c>
      <c r="AF29" s="24">
        <f>VLOOKUP($A29,'[12]MeasureTable'!$A$4:$AK$21,AF$1,0)</f>
        <v>0.7377541663926533</v>
      </c>
      <c r="AG29" s="24">
        <f>VLOOKUP($A29,'[12]MeasureTable'!$A$4:$AK$21,AG$1,0)</f>
        <v>-0.4386170998552684</v>
      </c>
      <c r="AH29" s="21">
        <f>VLOOKUP($A29,'[12]MeasureTable'!$A$4:$AK$21,AH$1,0)</f>
        <v>0.6271439790725708</v>
      </c>
      <c r="AI29" s="35" t="str">
        <f>VLOOKUP($A29,'[12]MeasureTable'!$A$4:$AK$21,AI$1,0)</f>
        <v>The State of Oregon through the Oregon Office of Energy offers a state income tax credit for the measure. website: http://www.energy.state.or.us/res/tax/taxcdt.htm</v>
      </c>
      <c r="AJ29" s="26">
        <f>VLOOKUP($A29,'[12]MeasureTable'!$A$4:$AK$21,AJ$1,0)</f>
        <v>0</v>
      </c>
      <c r="AK29" s="89">
        <f>VLOOKUP($A29,'[12]MeasureTable'!$A$4:$AK$21,AK$1,0)</f>
        <v>66.22587348826988</v>
      </c>
    </row>
    <row r="30" spans="1:37" ht="45">
      <c r="A30" s="16" t="s">
        <v>56</v>
      </c>
      <c r="B30" s="17" t="str">
        <f>VLOOKUP($A30,'[7]MeasureTable'!$A$4:$AK$43,B$1,0)</f>
        <v>System must be design,installed and inspected per EWEB Solar Water Heater Program Specifications or equivalent</v>
      </c>
      <c r="C30" s="17" t="str">
        <f>VLOOKUP($A30,'[7]MeasureTable'!$A$4:$AK$43,C$1,0)</f>
        <v>Residential domestic water heating</v>
      </c>
      <c r="D30" s="17" t="str">
        <f>VLOOKUP($A30,'[7]MeasureTable'!$A$4:$AK$43,D$1,0)</f>
        <v>Solar Zone 1, winter-peaking utility distribution system or sub-system</v>
      </c>
      <c r="E30" s="18">
        <f>VLOOKUP($A30,'[7]MeasureTable'!$A$4:$AK$43,E$1,0)</f>
        <v>3850</v>
      </c>
      <c r="F30" s="18">
        <f>VLOOKUP($A30,'[7]MeasureTable'!$A$4:$AK$43,F$1,0)</f>
        <v>0</v>
      </c>
      <c r="G30" s="18">
        <f>VLOOKUP($A30,'[7]MeasureTable'!$A$4:$AK$43,G$1,0)</f>
        <v>602.8137817382812</v>
      </c>
      <c r="H30" s="19">
        <f>VLOOKUP($A30,'[7]MeasureTable'!$A$4:$AK$43,H$1,0)</f>
        <v>20</v>
      </c>
      <c r="I30" s="32" t="str">
        <f>VLOOKUP($A30,'[7]MeasureTable'!$A$4:$AK$43,I$1,0)</f>
        <v>Deemed</v>
      </c>
      <c r="J30" s="20">
        <f>VLOOKUP($A30,'[7]MeasureTable'!$A$4:$AK$43,J$1,0)</f>
        <v>1800</v>
      </c>
      <c r="K30" s="20">
        <f>VLOOKUP($A30,'[7]MeasureTable'!$A$4:$AK$43,K$1,0)</f>
        <v>1937.25</v>
      </c>
      <c r="L30" s="21">
        <f>VLOOKUP($A30,'[7]MeasureTable'!$A$4:$AK$43,L$1,0)</f>
        <v>0.5099999904632568</v>
      </c>
      <c r="M30" s="22">
        <f>VLOOKUP($A30,'[7]MeasureTable'!$A$4:$AK$43,M$1,0)</f>
        <v>0.010813528344266672</v>
      </c>
      <c r="N30" s="23">
        <f>VLOOKUP($A30,'[7]MeasureTable'!$A$4:$AK$43,N$1,0)</f>
        <v>1.9873536309304154</v>
      </c>
      <c r="O30" s="23">
        <f>VLOOKUP($A30,'[7]MeasureTable'!$A$4:$AK$43,O$1,0)</f>
        <v>0</v>
      </c>
      <c r="P30" s="23">
        <f>VLOOKUP($A30,'[7]MeasureTable'!$A$4:$AK$43,P$1,0)</f>
        <v>0.31116984474811266</v>
      </c>
      <c r="Q30" s="23">
        <f>VLOOKUP($A30,'[7]MeasureTable'!$A$4:$AK$43,Q$1,0)</f>
        <v>2.2985233981804103</v>
      </c>
      <c r="R30" s="24">
        <f>VLOOKUP($A30,'[7]MeasureTable'!$A$4:$AK$43,R$1,0)</f>
        <v>0.48577196983121074</v>
      </c>
      <c r="S30" s="24">
        <f>VLOOKUP($A30,'[7]MeasureTable'!$A$4:$AK$43,S$1,0)</f>
        <v>0.00021318382317826954</v>
      </c>
      <c r="T30" s="24">
        <f>VLOOKUP($A30,'[7]MeasureTable'!$A$4:$AK$43,T$1,0)</f>
        <v>0</v>
      </c>
      <c r="U30" s="24">
        <f>VLOOKUP($A30,'[7]MeasureTable'!$A$4:$AK$43,U$1,0)</f>
        <v>0.48597548660227835</v>
      </c>
      <c r="V30" s="24">
        <f>VLOOKUP($A30,'[7]MeasureTable'!$A$4:$AK$43,V$1,0)</f>
        <v>-1.812547911578132</v>
      </c>
      <c r="W30" s="21">
        <f>VLOOKUP($A30,'[7]MeasureTable'!$A$4:$AK$43,W$1,0)</f>
        <v>0.244533976761227</v>
      </c>
      <c r="X30" s="21">
        <f>VLOOKUP($A30,'[7]MeasureTable'!$A$4:$AK$43,X$1,0)</f>
        <v>10.43</v>
      </c>
      <c r="Y30" s="22">
        <f>VLOOKUP($A30,'[7]MeasureTable'!$A$4:$AK$43,Y$1,0)</f>
        <v>0.021202996373176575</v>
      </c>
      <c r="Z30" s="21">
        <f>VLOOKUP($A30,'[7]MeasureTable'!$A$4:$AK$43,Z$1,0)</f>
        <v>0.002786716348448943</v>
      </c>
      <c r="AA30" s="24">
        <f>VLOOKUP($A30,'[7]MeasureTable'!$A$4:$AK$43,AA$1,0)</f>
        <v>0</v>
      </c>
      <c r="AB30" s="25">
        <f>VLOOKUP($A30,'[7]MeasureTable'!$A$4:$AK$43,AB$1,0)</f>
        <v>0</v>
      </c>
      <c r="AC30" s="24">
        <f>VLOOKUP($A30,'[7]MeasureTable'!$A$4:$AK$43,AC$1,0)</f>
        <v>0</v>
      </c>
      <c r="AD30" s="24">
        <f>VLOOKUP($A30,'[7]MeasureTable'!$A$4:$AK$43,AD$1,0)</f>
        <v>0</v>
      </c>
      <c r="AE30" s="24">
        <f>VLOOKUP($A30,'[7]MeasureTable'!$A$4:$AK$43,AE$1,0)</f>
        <v>2.2985233981804103</v>
      </c>
      <c r="AF30" s="24">
        <f>VLOOKUP($A30,'[7]MeasureTable'!$A$4:$AK$43,AF$1,0)</f>
        <v>0.48876219033302687</v>
      </c>
      <c r="AG30" s="24">
        <f>VLOOKUP($A30,'[7]MeasureTable'!$A$4:$AK$43,AG$1,0)</f>
        <v>-1.8097612078473835</v>
      </c>
      <c r="AH30" s="21">
        <f>VLOOKUP($A30,'[7]MeasureTable'!$A$4:$AK$43,AH$1,0)</f>
        <v>0.21264182031154633</v>
      </c>
      <c r="AI30" s="35" t="str">
        <f>VLOOKUP($A30,'[7]MeasureTable'!$A$4:$AK$43,AI$1,0)</f>
        <v>ID: low-interest loan program, individual income tax deduction.  MT: Property tax exemption, Universal system benefit fund.  OR: Small-scale energy loan program, residential and business energy tax credits.</v>
      </c>
      <c r="AJ30" s="26">
        <f>VLOOKUP($A30,'[7]MeasureTable'!$A$4:$AK$43,AJ$1,0)</f>
        <v>0</v>
      </c>
      <c r="AK30" s="89">
        <f>VLOOKUP($A30,'[7]MeasureTable'!$A$4:$AK$43,AK$1,0)</f>
        <v>180.55008792172416</v>
      </c>
    </row>
    <row r="31" spans="1:37" ht="45">
      <c r="A31" s="16" t="s">
        <v>57</v>
      </c>
      <c r="B31" s="17" t="str">
        <f>VLOOKUP($A31,'[7]MeasureTable'!$A$4:$AK$43,B$1,0)</f>
        <v>System must be design,installed and inspected per EWEB Solar Water Heater Program Specifications or equivalent</v>
      </c>
      <c r="C31" s="17" t="str">
        <f>VLOOKUP($A31,'[7]MeasureTable'!$A$4:$AK$43,C$1,0)</f>
        <v>Residential domestic water heating</v>
      </c>
      <c r="D31" s="17" t="str">
        <f>VLOOKUP($A31,'[7]MeasureTable'!$A$4:$AK$43,D$1,0)</f>
        <v>Solar Zone 2, winter-peaking utility distribution system or sub-system</v>
      </c>
      <c r="E31" s="18">
        <f>VLOOKUP($A31,'[7]MeasureTable'!$A$4:$AK$43,E$1,0)</f>
        <v>3850</v>
      </c>
      <c r="F31" s="18">
        <f>VLOOKUP($A31,'[7]MeasureTable'!$A$4:$AK$43,F$1,0)</f>
        <v>0</v>
      </c>
      <c r="G31" s="18">
        <f>VLOOKUP($A31,'[7]MeasureTable'!$A$4:$AK$43,G$1,0)</f>
        <v>602.8137817382812</v>
      </c>
      <c r="H31" s="19">
        <f>VLOOKUP($A31,'[7]MeasureTable'!$A$4:$AK$43,H$1,0)</f>
        <v>20</v>
      </c>
      <c r="I31" s="32" t="str">
        <f>VLOOKUP($A31,'[7]MeasureTable'!$A$4:$AK$43,I$1,0)</f>
        <v>Deemed</v>
      </c>
      <c r="J31" s="20">
        <f>VLOOKUP($A31,'[7]MeasureTable'!$A$4:$AK$43,J$1,0)</f>
        <v>1900</v>
      </c>
      <c r="K31" s="20">
        <f>VLOOKUP($A31,'[7]MeasureTable'!$A$4:$AK$43,K$1,0)</f>
        <v>2044.875</v>
      </c>
      <c r="L31" s="21">
        <f>VLOOKUP($A31,'[7]MeasureTable'!$A$4:$AK$43,L$1,0)</f>
        <v>0.5699999928474426</v>
      </c>
      <c r="M31" s="22">
        <f>VLOOKUP($A31,'[7]MeasureTable'!$A$4:$AK$43,M$1,0)</f>
        <v>0.015765039486002646</v>
      </c>
      <c r="N31" s="23">
        <f>VLOOKUP($A31,'[7]MeasureTable'!$A$4:$AK$43,N$1,0)</f>
        <v>1.882756071407762</v>
      </c>
      <c r="O31" s="23">
        <f>VLOOKUP($A31,'[7]MeasureTable'!$A$4:$AK$43,O$1,0)</f>
        <v>0</v>
      </c>
      <c r="P31" s="23">
        <f>VLOOKUP($A31,'[7]MeasureTable'!$A$4:$AK$43,P$1,0)</f>
        <v>0.294792484498212</v>
      </c>
      <c r="Q31" s="23">
        <f>VLOOKUP($A31,'[7]MeasureTable'!$A$4:$AK$43,Q$1,0)</f>
        <v>2.1775484824867046</v>
      </c>
      <c r="R31" s="24">
        <f>VLOOKUP($A31,'[7]MeasureTable'!$A$4:$AK$43,R$1,0)</f>
        <v>0.4855167775789385</v>
      </c>
      <c r="S31" s="24">
        <f>VLOOKUP($A31,'[7]MeasureTable'!$A$4:$AK$43,S$1,0)</f>
        <v>0.0002944427041117257</v>
      </c>
      <c r="T31" s="24">
        <f>VLOOKUP($A31,'[7]MeasureTable'!$A$4:$AK$43,T$1,0)</f>
        <v>0</v>
      </c>
      <c r="U31" s="24">
        <f>VLOOKUP($A31,'[7]MeasureTable'!$A$4:$AK$43,U$1,0)</f>
        <v>0.48579786845411665</v>
      </c>
      <c r="V31" s="24">
        <f>VLOOKUP($A31,'[7]MeasureTable'!$A$4:$AK$43,V$1,0)</f>
        <v>-1.691750614032588</v>
      </c>
      <c r="W31" s="21">
        <f>VLOOKUP($A31,'[7]MeasureTable'!$A$4:$AK$43,W$1,0)</f>
        <v>0.2580248582552062</v>
      </c>
      <c r="X31" s="21">
        <f>VLOOKUP($A31,'[7]MeasureTable'!$A$4:$AK$43,X$1,0)</f>
        <v>8.44</v>
      </c>
      <c r="Y31" s="22">
        <f>VLOOKUP($A31,'[7]MeasureTable'!$A$4:$AK$43,Y$1,0)</f>
        <v>0.027657965198159218</v>
      </c>
      <c r="Z31" s="21">
        <f>VLOOKUP($A31,'[7]MeasureTable'!$A$4:$AK$43,Z$1,0)</f>
        <v>0.0034437740961827203</v>
      </c>
      <c r="AA31" s="24">
        <f>VLOOKUP($A31,'[7]MeasureTable'!$A$4:$AK$43,AA$1,0)</f>
        <v>0</v>
      </c>
      <c r="AB31" s="25">
        <f>VLOOKUP($A31,'[7]MeasureTable'!$A$4:$AK$43,AB$1,0)</f>
        <v>0</v>
      </c>
      <c r="AC31" s="24">
        <f>VLOOKUP($A31,'[7]MeasureTable'!$A$4:$AK$43,AC$1,0)</f>
        <v>0</v>
      </c>
      <c r="AD31" s="24">
        <f>VLOOKUP($A31,'[7]MeasureTable'!$A$4:$AK$43,AD$1,0)</f>
        <v>0</v>
      </c>
      <c r="AE31" s="24">
        <f>VLOOKUP($A31,'[7]MeasureTable'!$A$4:$AK$43,AE$1,0)</f>
        <v>2.1775484824867046</v>
      </c>
      <c r="AF31" s="24">
        <f>VLOOKUP($A31,'[7]MeasureTable'!$A$4:$AK$43,AF$1,0)</f>
        <v>0.4892416349562932</v>
      </c>
      <c r="AG31" s="24">
        <f>VLOOKUP($A31,'[7]MeasureTable'!$A$4:$AK$43,AG$1,0)</f>
        <v>-1.6883068475304115</v>
      </c>
      <c r="AH31" s="21">
        <f>VLOOKUP($A31,'[7]MeasureTable'!$A$4:$AK$43,AH$1,0)</f>
        <v>0.22467543184757233</v>
      </c>
      <c r="AI31" s="35" t="str">
        <f>VLOOKUP($A31,'[7]MeasureTable'!$A$4:$AK$43,AI$1,0)</f>
        <v>ID: low-interest loan program, individual income tax deduction.  MT: Property tax exemption, Universal system benefit fund.  OR: Small-scale energy loan program, residential and business energy tax credits.</v>
      </c>
      <c r="AJ31" s="26">
        <f>VLOOKUP($A31,'[7]MeasureTable'!$A$4:$AK$43,AJ$1,0)</f>
        <v>0</v>
      </c>
      <c r="AK31" s="89">
        <f>VLOOKUP($A31,'[7]MeasureTable'!$A$4:$AK$43,AK$1,0)</f>
        <v>171.04745171531764</v>
      </c>
    </row>
    <row r="32" spans="1:37" ht="45">
      <c r="A32" s="16" t="s">
        <v>58</v>
      </c>
      <c r="B32" s="17" t="str">
        <f>VLOOKUP($A32,'[7]MeasureTable'!$A$4:$AK$43,B$1,0)</f>
        <v>System must be design,installed and inspected per EWEB Solar Water Heater Program Specifications or equivalent</v>
      </c>
      <c r="C32" s="17" t="str">
        <f>VLOOKUP($A32,'[7]MeasureTable'!$A$4:$AK$43,C$1,0)</f>
        <v>Residential domestic water heating</v>
      </c>
      <c r="D32" s="17" t="str">
        <f>VLOOKUP($A32,'[7]MeasureTable'!$A$4:$AK$43,D$1,0)</f>
        <v>Solar Zone 3, winter-peaking utility distribution system or sub-system</v>
      </c>
      <c r="E32" s="18">
        <f>VLOOKUP($A32,'[7]MeasureTable'!$A$4:$AK$43,E$1,0)</f>
        <v>3850</v>
      </c>
      <c r="F32" s="18">
        <f>VLOOKUP($A32,'[7]MeasureTable'!$A$4:$AK$43,F$1,0)</f>
        <v>0</v>
      </c>
      <c r="G32" s="18">
        <f>VLOOKUP($A32,'[7]MeasureTable'!$A$4:$AK$43,G$1,0)</f>
        <v>602.8137817382812</v>
      </c>
      <c r="H32" s="19">
        <f>VLOOKUP($A32,'[7]MeasureTable'!$A$4:$AK$43,H$1,0)</f>
        <v>20</v>
      </c>
      <c r="I32" s="32" t="str">
        <f>VLOOKUP($A32,'[7]MeasureTable'!$A$4:$AK$43,I$1,0)</f>
        <v>Deemed</v>
      </c>
      <c r="J32" s="20">
        <f>VLOOKUP($A32,'[7]MeasureTable'!$A$4:$AK$43,J$1,0)</f>
        <v>2200</v>
      </c>
      <c r="K32" s="20">
        <f>VLOOKUP($A32,'[7]MeasureTable'!$A$4:$AK$43,K$1,0)</f>
        <v>2367.75</v>
      </c>
      <c r="L32" s="21">
        <f>VLOOKUP($A32,'[7]MeasureTable'!$A$4:$AK$43,L$1,0)</f>
        <v>0.44999998807907104</v>
      </c>
      <c r="M32" s="22">
        <f>VLOOKUP($A32,'[7]MeasureTable'!$A$4:$AK$43,M$1,0)</f>
        <v>0.023943108253654324</v>
      </c>
      <c r="N32" s="23">
        <f>VLOOKUP($A32,'[7]MeasureTable'!$A$4:$AK$43,N$1,0)</f>
        <v>1.6260166071248854</v>
      </c>
      <c r="O32" s="23">
        <f>VLOOKUP($A32,'[7]MeasureTable'!$A$4:$AK$43,O$1,0)</f>
        <v>0</v>
      </c>
      <c r="P32" s="23">
        <f>VLOOKUP($A32,'[7]MeasureTable'!$A$4:$AK$43,P$1,0)</f>
        <v>0.2545935093393649</v>
      </c>
      <c r="Q32" s="23">
        <f>VLOOKUP($A32,'[7]MeasureTable'!$A$4:$AK$43,Q$1,0)</f>
        <v>1.8806100530566994</v>
      </c>
      <c r="R32" s="24">
        <f>VLOOKUP($A32,'[7]MeasureTable'!$A$4:$AK$43,R$1,0)</f>
        <v>0.48551677757893863</v>
      </c>
      <c r="S32" s="24">
        <f>VLOOKUP($A32,'[7]MeasureTable'!$A$4:$AK$43,S$1,0)</f>
        <v>0.00038620436560351173</v>
      </c>
      <c r="T32" s="24">
        <f>VLOOKUP($A32,'[7]MeasureTable'!$A$4:$AK$43,T$1,0)</f>
        <v>0</v>
      </c>
      <c r="U32" s="24">
        <f>VLOOKUP($A32,'[7]MeasureTable'!$A$4:$AK$43,U$1,0)</f>
        <v>0.4858854690864126</v>
      </c>
      <c r="V32" s="24">
        <f>VLOOKUP($A32,'[7]MeasureTable'!$A$4:$AK$43,V$1,0)</f>
        <v>-1.3947245839702869</v>
      </c>
      <c r="W32" s="21">
        <f>VLOOKUP($A32,'[7]MeasureTable'!$A$4:$AK$43,W$1,0)</f>
        <v>0.2988194997254997</v>
      </c>
      <c r="X32" s="21">
        <f>VLOOKUP($A32,'[7]MeasureTable'!$A$4:$AK$43,X$1,0)</f>
        <v>5.08</v>
      </c>
      <c r="Y32" s="22">
        <f>VLOOKUP($A32,'[7]MeasureTable'!$A$4:$AK$43,Y$1,0)</f>
        <v>0.0532069094479084</v>
      </c>
      <c r="Z32" s="21">
        <f>VLOOKUP($A32,'[7]MeasureTable'!$A$4:$AK$43,Z$1,0)</f>
        <v>0.005721546858218715</v>
      </c>
      <c r="AA32" s="24">
        <f>VLOOKUP($A32,'[7]MeasureTable'!$A$4:$AK$43,AA$1,0)</f>
        <v>0</v>
      </c>
      <c r="AB32" s="25">
        <f>VLOOKUP($A32,'[7]MeasureTable'!$A$4:$AK$43,AB$1,0)</f>
        <v>0</v>
      </c>
      <c r="AC32" s="24">
        <f>VLOOKUP($A32,'[7]MeasureTable'!$A$4:$AK$43,AC$1,0)</f>
        <v>0</v>
      </c>
      <c r="AD32" s="24">
        <f>VLOOKUP($A32,'[7]MeasureTable'!$A$4:$AK$43,AD$1,0)</f>
        <v>0</v>
      </c>
      <c r="AE32" s="24">
        <f>VLOOKUP($A32,'[7]MeasureTable'!$A$4:$AK$43,AE$1,0)</f>
        <v>1.8806100530566994</v>
      </c>
      <c r="AF32" s="24">
        <f>VLOOKUP($A32,'[7]MeasureTable'!$A$4:$AK$43,AF$1,0)</f>
        <v>0.4916070376841147</v>
      </c>
      <c r="AG32" s="24">
        <f>VLOOKUP($A32,'[7]MeasureTable'!$A$4:$AK$43,AG$1,0)</f>
        <v>-1.3890030153725847</v>
      </c>
      <c r="AH32" s="21">
        <f>VLOOKUP($A32,'[7]MeasureTable'!$A$4:$AK$43,AH$1,0)</f>
        <v>0.261408269405365</v>
      </c>
      <c r="AI32" s="35" t="str">
        <f>VLOOKUP($A32,'[7]MeasureTable'!$A$4:$AK$43,AI$1,0)</f>
        <v>ID: low-interest loan program, individual income tax deduction.  MT: Property tax exemption, Universal system benefit fund.  OR: Small-scale energy loan program, residential and business energy tax credits.</v>
      </c>
      <c r="AJ32" s="26">
        <f>VLOOKUP($A32,'[7]MeasureTable'!$A$4:$AK$43,AJ$1,0)</f>
        <v>0</v>
      </c>
      <c r="AK32" s="89">
        <f>VLOOKUP($A32,'[7]MeasureTable'!$A$4:$AK$43,AK$1,0)</f>
        <v>147.7227992086834</v>
      </c>
    </row>
    <row r="33" spans="1:37" ht="45">
      <c r="A33" s="16" t="s">
        <v>59</v>
      </c>
      <c r="B33" s="17" t="str">
        <f>VLOOKUP($A33,'[7]MeasureTable'!$A$4:$AK$43,B$1,0)</f>
        <v>System must be design,installed and inspected per EWEB Solar Water Heater Program Specifications or equivalent</v>
      </c>
      <c r="C33" s="17" t="str">
        <f>VLOOKUP($A33,'[7]MeasureTable'!$A$4:$AK$43,C$1,0)</f>
        <v>Residential domestic water heating</v>
      </c>
      <c r="D33" s="17" t="str">
        <f>VLOOKUP($A33,'[7]MeasureTable'!$A$4:$AK$43,D$1,0)</f>
        <v>Solar Zone 4, winter-peaking utility distribution system or sub-system</v>
      </c>
      <c r="E33" s="18">
        <f>VLOOKUP($A33,'[7]MeasureTable'!$A$4:$AK$43,E$1,0)</f>
        <v>3850</v>
      </c>
      <c r="F33" s="18">
        <f>VLOOKUP($A33,'[7]MeasureTable'!$A$4:$AK$43,F$1,0)</f>
        <v>0</v>
      </c>
      <c r="G33" s="18">
        <f>VLOOKUP($A33,'[7]MeasureTable'!$A$4:$AK$43,G$1,0)</f>
        <v>602.8137817382812</v>
      </c>
      <c r="H33" s="19">
        <f>VLOOKUP($A33,'[7]MeasureTable'!$A$4:$AK$43,H$1,0)</f>
        <v>20</v>
      </c>
      <c r="I33" s="32" t="str">
        <f>VLOOKUP($A33,'[7]MeasureTable'!$A$4:$AK$43,I$1,0)</f>
        <v>Deemed</v>
      </c>
      <c r="J33" s="20">
        <f>VLOOKUP($A33,'[7]MeasureTable'!$A$4:$AK$43,J$1,0)</f>
        <v>2500</v>
      </c>
      <c r="K33" s="20">
        <f>VLOOKUP($A33,'[7]MeasureTable'!$A$4:$AK$43,K$1,0)</f>
        <v>2690.6249999999995</v>
      </c>
      <c r="L33" s="21">
        <f>VLOOKUP($A33,'[7]MeasureTable'!$A$4:$AK$43,L$1,0)</f>
        <v>0.30000001192092896</v>
      </c>
      <c r="M33" s="22">
        <f>VLOOKUP($A33,'[7]MeasureTable'!$A$4:$AK$43,M$1,0)</f>
        <v>0.021182688607430573</v>
      </c>
      <c r="N33" s="23">
        <f>VLOOKUP($A33,'[7]MeasureTable'!$A$4:$AK$43,N$1,0)</f>
        <v>1.4308946142698993</v>
      </c>
      <c r="O33" s="23">
        <f>VLOOKUP($A33,'[7]MeasureTable'!$A$4:$AK$43,O$1,0)</f>
        <v>0</v>
      </c>
      <c r="P33" s="23">
        <f>VLOOKUP($A33,'[7]MeasureTable'!$A$4:$AK$43,P$1,0)</f>
        <v>0.22404228821864114</v>
      </c>
      <c r="Q33" s="23">
        <f>VLOOKUP($A33,'[7]MeasureTable'!$A$4:$AK$43,Q$1,0)</f>
        <v>1.6549368466898957</v>
      </c>
      <c r="R33" s="24">
        <f>VLOOKUP($A33,'[7]MeasureTable'!$A$4:$AK$43,R$1,0)</f>
        <v>0.4902713282884002</v>
      </c>
      <c r="S33" s="24">
        <f>VLOOKUP($A33,'[7]MeasureTable'!$A$4:$AK$43,S$1,0)</f>
        <v>0.0003006771411076102</v>
      </c>
      <c r="T33" s="24">
        <f>VLOOKUP($A33,'[7]MeasureTable'!$A$4:$AK$43,T$1,0)</f>
        <v>0</v>
      </c>
      <c r="U33" s="24">
        <f>VLOOKUP($A33,'[7]MeasureTable'!$A$4:$AK$43,U$1,0)</f>
        <v>0.49055837089100696</v>
      </c>
      <c r="V33" s="24">
        <f>VLOOKUP($A33,'[7]MeasureTable'!$A$4:$AK$43,V$1,0)</f>
        <v>-1.1643784757988889</v>
      </c>
      <c r="W33" s="21">
        <f>VLOOKUP($A33,'[7]MeasureTable'!$A$4:$AK$43,W$1,0)</f>
        <v>0.34283333377511505</v>
      </c>
      <c r="X33" s="21">
        <f>VLOOKUP($A33,'[7]MeasureTable'!$A$4:$AK$43,X$1,0)</f>
        <v>4.35</v>
      </c>
      <c r="Y33" s="22">
        <f>VLOOKUP($A33,'[7]MeasureTable'!$A$4:$AK$43,Y$1,0)</f>
        <v>0.0706089586019516</v>
      </c>
      <c r="Z33" s="21">
        <f>VLOOKUP($A33,'[7]MeasureTable'!$A$4:$AK$43,Z$1,0)</f>
        <v>0.0066817134985663485</v>
      </c>
      <c r="AA33" s="24">
        <f>VLOOKUP($A33,'[7]MeasureTable'!$A$4:$AK$43,AA$1,0)</f>
        <v>0</v>
      </c>
      <c r="AB33" s="25">
        <f>VLOOKUP($A33,'[7]MeasureTable'!$A$4:$AK$43,AB$1,0)</f>
        <v>0</v>
      </c>
      <c r="AC33" s="24">
        <f>VLOOKUP($A33,'[7]MeasureTable'!$A$4:$AK$43,AC$1,0)</f>
        <v>0</v>
      </c>
      <c r="AD33" s="24">
        <f>VLOOKUP($A33,'[7]MeasureTable'!$A$4:$AK$43,AD$1,0)</f>
        <v>0</v>
      </c>
      <c r="AE33" s="24">
        <f>VLOOKUP($A33,'[7]MeasureTable'!$A$4:$AK$43,AE$1,0)</f>
        <v>1.6549368466898957</v>
      </c>
      <c r="AF33" s="24">
        <f>VLOOKUP($A33,'[7]MeasureTable'!$A$4:$AK$43,AF$1,0)</f>
        <v>0.4972400823896633</v>
      </c>
      <c r="AG33" s="24">
        <f>VLOOKUP($A33,'[7]MeasureTable'!$A$4:$AK$43,AG$1,0)</f>
        <v>-1.1576967643002325</v>
      </c>
      <c r="AH33" s="21">
        <f>VLOOKUP($A33,'[7]MeasureTable'!$A$4:$AK$43,AH$1,0)</f>
        <v>0.3004586398601532</v>
      </c>
      <c r="AI33" s="35" t="str">
        <f>VLOOKUP($A33,'[7]MeasureTable'!$A$4:$AK$43,AI$1,0)</f>
        <v>ID: low-interest loan program, individual income tax deduction.  MT: Property tax exemption, Universal system benefit fund.  OR: Small-scale energy loan program, residential and business energy tax credits.</v>
      </c>
      <c r="AJ33" s="26">
        <f>VLOOKUP($A33,'[7]MeasureTable'!$A$4:$AK$43,AJ$1,0)</f>
        <v>0</v>
      </c>
      <c r="AK33" s="89">
        <f>VLOOKUP($A33,'[7]MeasureTable'!$A$4:$AK$43,AK$1,0)</f>
        <v>129.99606330364142</v>
      </c>
    </row>
    <row r="34" spans="1:37" ht="45">
      <c r="A34" s="16" t="s">
        <v>60</v>
      </c>
      <c r="B34" s="17" t="str">
        <f>VLOOKUP($A34,'[7]MeasureTable'!$A$4:$AK$43,B$1,0)</f>
        <v>System must be design,installed and inspected per EWEB Solar Water Heater Program Specifications or equivalent</v>
      </c>
      <c r="C34" s="17" t="str">
        <f>VLOOKUP($A34,'[7]MeasureTable'!$A$4:$AK$43,C$1,0)</f>
        <v>Residential domestic water heating</v>
      </c>
      <c r="D34" s="17" t="str">
        <f>VLOOKUP($A34,'[7]MeasureTable'!$A$4:$AK$43,D$1,0)</f>
        <v>Solar Zone 5, winter-peaking utility distribution system or sub-system</v>
      </c>
      <c r="E34" s="18">
        <f>VLOOKUP($A34,'[7]MeasureTable'!$A$4:$AK$43,E$1,0)</f>
        <v>3850</v>
      </c>
      <c r="F34" s="18">
        <f>VLOOKUP($A34,'[7]MeasureTable'!$A$4:$AK$43,F$1,0)</f>
        <v>0</v>
      </c>
      <c r="G34" s="18">
        <f>VLOOKUP($A34,'[7]MeasureTable'!$A$4:$AK$43,G$1,0)</f>
        <v>602.8137817382812</v>
      </c>
      <c r="H34" s="19">
        <f>VLOOKUP($A34,'[7]MeasureTable'!$A$4:$AK$43,H$1,0)</f>
        <v>20</v>
      </c>
      <c r="I34" s="32" t="str">
        <f>VLOOKUP($A34,'[7]MeasureTable'!$A$4:$AK$43,I$1,0)</f>
        <v>Deemed</v>
      </c>
      <c r="J34" s="20">
        <f>VLOOKUP($A34,'[7]MeasureTable'!$A$4:$AK$43,J$1,0)</f>
        <v>2600</v>
      </c>
      <c r="K34" s="20">
        <f>VLOOKUP($A34,'[7]MeasureTable'!$A$4:$AK$43,K$1,0)</f>
        <v>2798.25</v>
      </c>
      <c r="L34" s="21">
        <f>VLOOKUP($A34,'[7]MeasureTable'!$A$4:$AK$43,L$1,0)</f>
        <v>0.23999999463558197</v>
      </c>
      <c r="M34" s="22">
        <f>VLOOKUP($A34,'[7]MeasureTable'!$A$4:$AK$43,M$1,0)</f>
        <v>0.0228848901038989</v>
      </c>
      <c r="N34" s="23">
        <f>VLOOKUP($A34,'[7]MeasureTable'!$A$4:$AK$43,N$1,0)</f>
        <v>1.3758602060287493</v>
      </c>
      <c r="O34" s="23">
        <f>VLOOKUP($A34,'[7]MeasureTable'!$A$4:$AK$43,O$1,0)</f>
        <v>0</v>
      </c>
      <c r="P34" s="23">
        <f>VLOOKUP($A34,'[7]MeasureTable'!$A$4:$AK$43,P$1,0)</f>
        <v>0.21542527713330875</v>
      </c>
      <c r="Q34" s="23">
        <f>VLOOKUP($A34,'[7]MeasureTable'!$A$4:$AK$43,Q$1,0)</f>
        <v>1.591285429509515</v>
      </c>
      <c r="R34" s="24">
        <f>VLOOKUP($A34,'[7]MeasureTable'!$A$4:$AK$43,R$1,0)</f>
        <v>0.4855167775789374</v>
      </c>
      <c r="S34" s="24">
        <f>VLOOKUP($A34,'[7]MeasureTable'!$A$4:$AK$43,S$1,0)</f>
        <v>0.0003123451874657226</v>
      </c>
      <c r="T34" s="24">
        <f>VLOOKUP($A34,'[7]MeasureTable'!$A$4:$AK$43,T$1,0)</f>
        <v>0</v>
      </c>
      <c r="U34" s="24">
        <f>VLOOKUP($A34,'[7]MeasureTable'!$A$4:$AK$43,U$1,0)</f>
        <v>0.48581495912969885</v>
      </c>
      <c r="V34" s="24">
        <f>VLOOKUP($A34,'[7]MeasureTable'!$A$4:$AK$43,V$1,0)</f>
        <v>-1.105470470379816</v>
      </c>
      <c r="W34" s="21">
        <f>VLOOKUP($A34,'[7]MeasureTable'!$A$4:$AK$43,W$1,0)</f>
        <v>0.35309906994980533</v>
      </c>
      <c r="X34" s="21">
        <f>VLOOKUP($A34,'[7]MeasureTable'!$A$4:$AK$43,X$1,0)</f>
        <v>3.35</v>
      </c>
      <c r="Y34" s="22">
        <f>VLOOKUP($A34,'[7]MeasureTable'!$A$4:$AK$43,Y$1,0)</f>
        <v>0.09535370767116547</v>
      </c>
      <c r="Z34" s="21">
        <f>VLOOKUP($A34,'[7]MeasureTable'!$A$4:$AK$43,Z$1,0)</f>
        <v>0.008676254748233062</v>
      </c>
      <c r="AA34" s="24">
        <f>VLOOKUP($A34,'[7]MeasureTable'!$A$4:$AK$43,AA$1,0)</f>
        <v>0</v>
      </c>
      <c r="AB34" s="25">
        <f>VLOOKUP($A34,'[7]MeasureTable'!$A$4:$AK$43,AB$1,0)</f>
        <v>0</v>
      </c>
      <c r="AC34" s="24">
        <f>VLOOKUP($A34,'[7]MeasureTable'!$A$4:$AK$43,AC$1,0)</f>
        <v>0</v>
      </c>
      <c r="AD34" s="24">
        <f>VLOOKUP($A34,'[7]MeasureTable'!$A$4:$AK$43,AD$1,0)</f>
        <v>0</v>
      </c>
      <c r="AE34" s="24">
        <f>VLOOKUP($A34,'[7]MeasureTable'!$A$4:$AK$43,AE$1,0)</f>
        <v>1.591285429509515</v>
      </c>
      <c r="AF34" s="24">
        <f>VLOOKUP($A34,'[7]MeasureTable'!$A$4:$AK$43,AF$1,0)</f>
        <v>0.49449122952124097</v>
      </c>
      <c r="AG34" s="24">
        <f>VLOOKUP($A34,'[7]MeasureTable'!$A$4:$AK$43,AG$1,0)</f>
        <v>-1.096794199988274</v>
      </c>
      <c r="AH34" s="21">
        <f>VLOOKUP($A34,'[7]MeasureTable'!$A$4:$AK$43,AH$1,0)</f>
        <v>0.3107495605945587</v>
      </c>
      <c r="AI34" s="35" t="str">
        <f>VLOOKUP($A34,'[7]MeasureTable'!$A$4:$AK$43,AI$1,0)</f>
        <v>ID: low-interest loan program, individual income tax deduction.  MT: Property tax exemption, Universal system benefit fund.  OR: Small-scale energy loan program, residential and business energy tax credits.</v>
      </c>
      <c r="AJ34" s="26">
        <f>VLOOKUP($A34,'[7]MeasureTable'!$A$4:$AK$43,AJ$1,0)</f>
        <v>0</v>
      </c>
      <c r="AK34" s="89">
        <f>VLOOKUP($A34,'[7]MeasureTable'!$A$4:$AK$43,AK$1,0)</f>
        <v>124.99621471503981</v>
      </c>
    </row>
    <row r="35" spans="1:37" ht="67.5">
      <c r="A35" s="16" t="s">
        <v>63</v>
      </c>
      <c r="B35" s="17" t="str">
        <f>VLOOKUP($A35,'[8]MeasureTable'!$A$4:$AK$13,B$1,0)</f>
        <v>Systems must be installed per Appendix Q of RTF's Recommendations to BPA "Quality-Control Criteria for Customer-Side Photovoltaics and Direct Application Renewable Resources"</v>
      </c>
      <c r="C35" s="17" t="str">
        <f>VLOOKUP($A35,'[8]MeasureTable'!$A$4:$AK$13,C$1,0)</f>
        <v>All sectors, customer side of meter</v>
      </c>
      <c r="D35" s="17" t="str">
        <f>VLOOKUP($A35,'[8]MeasureTable'!$A$4:$AK$13,D$1,0)</f>
        <v>Solar Zone 1, winter-peaking utility distribution system or sub-system</v>
      </c>
      <c r="E35" s="18">
        <f>VLOOKUP($A35,'[8]MeasureTable'!$A$4:$AK$13,E$1,0)</f>
        <v>6000</v>
      </c>
      <c r="F35" s="18">
        <f>VLOOKUP($A35,'[8]MeasureTable'!$A$4:$AK$13,F$1,0)</f>
        <v>0</v>
      </c>
      <c r="G35" s="18">
        <f>VLOOKUP($A35,'[8]MeasureTable'!$A$4:$AK$13,G$1,0)</f>
        <v>260.4925842285156</v>
      </c>
      <c r="H35" s="19">
        <f>VLOOKUP($A35,'[8]MeasureTable'!$A$4:$AK$13,H$1,0)</f>
        <v>20</v>
      </c>
      <c r="I35" s="32" t="str">
        <f>VLOOKUP($A35,'[8]MeasureTable'!$A$4:$AK$13,I$1,0)</f>
        <v>Deemed</v>
      </c>
      <c r="J35" s="20">
        <f>VLOOKUP($A35,'[8]MeasureTable'!$A$4:$AK$13,J$1,0)</f>
        <v>1210</v>
      </c>
      <c r="K35" s="20">
        <f>VLOOKUP($A35,'[8]MeasureTable'!$A$4:$AK$13,K$1,0)</f>
        <v>1302.2625</v>
      </c>
      <c r="L35" s="21">
        <f>VLOOKUP($A35,'[8]MeasureTable'!$A$4:$AK$13,L$1,0)</f>
        <v>0.008999999612569809</v>
      </c>
      <c r="M35" s="22">
        <f>VLOOKUP($A35,'[8]MeasureTable'!$A$4:$AK$13,M$1,0)</f>
        <v>8.717362959747995E-05</v>
      </c>
      <c r="N35" s="23">
        <f>VLOOKUP($A35,'[8]MeasureTable'!$A$4:$AK$13,N$1,0)</f>
        <v>4.607367009562839</v>
      </c>
      <c r="O35" s="23">
        <f>VLOOKUP($A35,'[8]MeasureTable'!$A$4:$AK$13,O$1,0)</f>
        <v>0</v>
      </c>
      <c r="P35" s="23">
        <f>VLOOKUP($A35,'[8]MeasureTable'!$A$4:$AK$13,P$1,0)</f>
        <v>0.20003078045210979</v>
      </c>
      <c r="Q35" s="23">
        <f>VLOOKUP($A35,'[8]MeasureTable'!$A$4:$AK$13,Q$1,0)</f>
        <v>4.607367009562839</v>
      </c>
      <c r="R35" s="24">
        <f>VLOOKUP($A35,'[8]MeasureTable'!$A$4:$AK$13,R$1,0)</f>
        <v>0.4919648383594222</v>
      </c>
      <c r="S35" s="24">
        <f>VLOOKUP($A35,'[8]MeasureTable'!$A$4:$AK$13,S$1,0)</f>
        <v>2.5565782203872592E-06</v>
      </c>
      <c r="T35" s="24">
        <f>VLOOKUP($A35,'[8]MeasureTable'!$A$4:$AK$13,T$1,0)</f>
        <v>0</v>
      </c>
      <c r="U35" s="24">
        <f>VLOOKUP($A35,'[8]MeasureTable'!$A$4:$AK$13,U$1,0)</f>
        <v>0.4919672790068381</v>
      </c>
      <c r="V35" s="24">
        <f>VLOOKUP($A35,'[8]MeasureTable'!$A$4:$AK$13,V$1,0)</f>
        <v>-4.1153997305560015</v>
      </c>
      <c r="W35" s="21">
        <f>VLOOKUP($A35,'[8]MeasureTable'!$A$4:$AK$13,W$1,0)</f>
        <v>0.10677840032837267</v>
      </c>
      <c r="X35" s="21">
        <f>VLOOKUP($A35,'[8]MeasureTable'!$A$4:$AK$13,X$1,0)</f>
        <v>15.348</v>
      </c>
      <c r="Y35" s="22">
        <f>VLOOKUP($A35,'[8]MeasureTable'!$A$4:$AK$13,Y$1,0)</f>
        <v>0.009685959666967392</v>
      </c>
      <c r="Z35" s="21">
        <f>VLOOKUP($A35,'[8]MeasureTable'!$A$4:$AK$13,Z$1,0)</f>
        <v>0.001893761879302908</v>
      </c>
      <c r="AA35" s="24">
        <f>VLOOKUP($A35,'[8]MeasureTable'!$A$4:$AK$13,AA$1,0)</f>
        <v>0</v>
      </c>
      <c r="AB35" s="25">
        <f>VLOOKUP($A35,'[8]MeasureTable'!$A$4:$AK$13,AB$1,0)</f>
        <v>0</v>
      </c>
      <c r="AC35" s="24">
        <f>VLOOKUP($A35,'[8]MeasureTable'!$A$4:$AK$13,AC$1,0)</f>
        <v>0</v>
      </c>
      <c r="AD35" s="24">
        <f>VLOOKUP($A35,'[8]MeasureTable'!$A$4:$AK$13,AD$1,0)</f>
        <v>0.07638401515550285</v>
      </c>
      <c r="AE35" s="24">
        <f>VLOOKUP($A35,'[8]MeasureTable'!$A$4:$AK$13,AE$1,0)</f>
        <v>4.807397627086512</v>
      </c>
      <c r="AF35" s="24">
        <f>VLOOKUP($A35,'[8]MeasureTable'!$A$4:$AK$13,AF$1,0)</f>
        <v>0.5702450655289832</v>
      </c>
      <c r="AG35" s="24">
        <f>VLOOKUP($A35,'[8]MeasureTable'!$A$4:$AK$13,AG$1,0)</f>
        <v>-4.237152561557529</v>
      </c>
      <c r="AH35" s="21">
        <f>VLOOKUP($A35,'[8]MeasureTable'!$A$4:$AK$13,AH$1,0)</f>
        <v>0.11861824244260788</v>
      </c>
      <c r="AI35" s="35" t="str">
        <f>VLOOKUP($A35,'[8]MeasureTable'!$A$4:$AK$13,AI$1,0)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5" s="26" t="str">
        <f>VLOOKUP($A35,'[8]MeasureTable'!$A$4:$AK$13,AJ$1,0)</f>
        <v>Default value.  Customers should consider estimating production using CR&amp;D protocol or metering if conditions such as the following occur:  tracking equipment, local solar radiation data available, load shaping using battery backup.  </v>
      </c>
      <c r="AK35" s="89">
        <f>VLOOKUP($A35,'[8]MeasureTable'!$A$4:$AK$13,AK$1,0)</f>
        <v>377.62331881137106</v>
      </c>
    </row>
    <row r="36" spans="1:37" ht="67.5">
      <c r="A36" s="16" t="s">
        <v>64</v>
      </c>
      <c r="B36" s="17" t="str">
        <f>VLOOKUP($A36,'[8]MeasureTable'!$A$4:$AK$13,B$1,0)</f>
        <v>Systems must be installed per Appendix Q of RTF's Recommendations to BPA "Quality-Control Criteria for Customer-Side Photovoltaics and Direct Application Renewable Resources"</v>
      </c>
      <c r="C36" s="17" t="str">
        <f>VLOOKUP($A36,'[8]MeasureTable'!$A$4:$AK$13,C$1,0)</f>
        <v>All sectors, customer side of meter</v>
      </c>
      <c r="D36" s="17" t="str">
        <f>VLOOKUP($A36,'[8]MeasureTable'!$A$4:$AK$13,D$1,0)</f>
        <v>Solar Zone 2, winter-peaking utility distribution system or sub-system</v>
      </c>
      <c r="E36" s="18">
        <f>VLOOKUP($A36,'[8]MeasureTable'!$A$4:$AK$13,E$1,0)</f>
        <v>6000</v>
      </c>
      <c r="F36" s="18">
        <f>VLOOKUP($A36,'[8]MeasureTable'!$A$4:$AK$13,F$1,0)</f>
        <v>0</v>
      </c>
      <c r="G36" s="18">
        <f>VLOOKUP($A36,'[8]MeasureTable'!$A$4:$AK$13,G$1,0)</f>
        <v>260.4925842285156</v>
      </c>
      <c r="H36" s="19">
        <f>VLOOKUP($A36,'[8]MeasureTable'!$A$4:$AK$13,H$1,0)</f>
        <v>20</v>
      </c>
      <c r="I36" s="32" t="str">
        <f>VLOOKUP($A36,'[8]MeasureTable'!$A$4:$AK$13,I$1,0)</f>
        <v>Deemed</v>
      </c>
      <c r="J36" s="20">
        <f>VLOOKUP($A36,'[8]MeasureTable'!$A$4:$AK$13,J$1,0)</f>
        <v>1320</v>
      </c>
      <c r="K36" s="20">
        <f>VLOOKUP($A36,'[8]MeasureTable'!$A$4:$AK$13,K$1,0)</f>
        <v>1420.65</v>
      </c>
      <c r="L36" s="21">
        <f>VLOOKUP($A36,'[8]MeasureTable'!$A$4:$AK$13,L$1,0)</f>
        <v>0.008999999612569809</v>
      </c>
      <c r="M36" s="22">
        <f>VLOOKUP($A36,'[8]MeasureTable'!$A$4:$AK$13,M$1,0)</f>
        <v>8.717504957157382E-05</v>
      </c>
      <c r="N36" s="23">
        <f>VLOOKUP($A36,'[8]MeasureTable'!$A$4:$AK$13,N$1,0)</f>
        <v>4.223419758765935</v>
      </c>
      <c r="O36" s="23">
        <f>VLOOKUP($A36,'[8]MeasureTable'!$A$4:$AK$13,O$1,0)</f>
        <v>0</v>
      </c>
      <c r="P36" s="23">
        <f>VLOOKUP($A36,'[8]MeasureTable'!$A$4:$AK$13,P$1,0)</f>
        <v>0.1833615487477673</v>
      </c>
      <c r="Q36" s="23">
        <f>VLOOKUP($A36,'[8]MeasureTable'!$A$4:$AK$13,Q$1,0)</f>
        <v>4.223419758765935</v>
      </c>
      <c r="R36" s="24">
        <f>VLOOKUP($A36,'[8]MeasureTable'!$A$4:$AK$13,R$1,0)</f>
        <v>0.49090666510529013</v>
      </c>
      <c r="S36" s="24">
        <f>VLOOKUP($A36,'[8]MeasureTable'!$A$4:$AK$13,S$1,0)</f>
        <v>2.3435682217766756E-06</v>
      </c>
      <c r="T36" s="24">
        <f>VLOOKUP($A36,'[8]MeasureTable'!$A$4:$AK$13,T$1,0)</f>
        <v>0</v>
      </c>
      <c r="U36" s="24">
        <f>VLOOKUP($A36,'[8]MeasureTable'!$A$4:$AK$13,U$1,0)</f>
        <v>0.49090890240186413</v>
      </c>
      <c r="V36" s="24">
        <f>VLOOKUP($A36,'[8]MeasureTable'!$A$4:$AK$13,V$1,0)</f>
        <v>-3.732510856364071</v>
      </c>
      <c r="W36" s="21">
        <f>VLOOKUP($A36,'[8]MeasureTable'!$A$4:$AK$13,W$1,0)</f>
        <v>0.11623493056378217</v>
      </c>
      <c r="X36" s="21">
        <f>VLOOKUP($A36,'[8]MeasureTable'!$A$4:$AK$13,X$1,0)</f>
        <v>16.743</v>
      </c>
      <c r="Y36" s="22">
        <f>VLOOKUP($A36,'[8]MeasureTable'!$A$4:$AK$13,Y$1,0)</f>
        <v>0.009686117060482502</v>
      </c>
      <c r="Z36" s="21">
        <f>VLOOKUP($A36,'[8]MeasureTable'!$A$4:$AK$13,Z$1,0)</f>
        <v>0.0017359762480764678</v>
      </c>
      <c r="AA36" s="24">
        <f>VLOOKUP($A36,'[8]MeasureTable'!$A$4:$AK$13,AA$1,0)</f>
        <v>0</v>
      </c>
      <c r="AB36" s="25">
        <f>VLOOKUP($A36,'[8]MeasureTable'!$A$4:$AK$13,AB$1,0)</f>
        <v>0</v>
      </c>
      <c r="AC36" s="24">
        <f>VLOOKUP($A36,'[8]MeasureTable'!$A$4:$AK$13,AC$1,0)</f>
        <v>0</v>
      </c>
      <c r="AD36" s="24">
        <f>VLOOKUP($A36,'[8]MeasureTable'!$A$4:$AK$13,AD$1,0)</f>
        <v>0.07638401515550286</v>
      </c>
      <c r="AE36" s="24">
        <f>VLOOKUP($A36,'[8]MeasureTable'!$A$4:$AK$13,AE$1,0)</f>
        <v>4.406781158162636</v>
      </c>
      <c r="AF36" s="24">
        <f>VLOOKUP($A36,'[8]MeasureTable'!$A$4:$AK$13,AF$1,0)</f>
        <v>0.569028873502006</v>
      </c>
      <c r="AG36" s="24">
        <f>VLOOKUP($A36,'[8]MeasureTable'!$A$4:$AK$13,AG$1,0)</f>
        <v>-3.8377522846606302</v>
      </c>
      <c r="AH36" s="21">
        <f>VLOOKUP($A36,'[8]MeasureTable'!$A$4:$AK$13,AH$1,0)</f>
        <v>0.12912574410438538</v>
      </c>
      <c r="AI36" s="35" t="str">
        <f>VLOOKUP($A36,'[8]MeasureTable'!$A$4:$AK$13,AI$1,0)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6" s="26" t="str">
        <f>VLOOKUP($A36,'[8]MeasureTable'!$A$4:$AK$13,AJ$1,0)</f>
        <v>Default value.  Customers should consider estimating production using CR&amp;D protocol or metering if conditions such as the following occur:  tracking equipment, local solar radiation data available, load shaping using battery backup.  </v>
      </c>
      <c r="AK36" s="89">
        <f>VLOOKUP($A36,'[8]MeasureTable'!$A$4:$AK$13,AK$1,0)</f>
        <v>346.15470891042344</v>
      </c>
    </row>
    <row r="37" spans="1:37" ht="67.5">
      <c r="A37" s="16" t="s">
        <v>65</v>
      </c>
      <c r="B37" s="17" t="str">
        <f>VLOOKUP($A37,'[8]MeasureTable'!$A$4:$AK$13,B$1,0)</f>
        <v>Systems must be installed per Appendix Q of RTF's Recommendations to BPA "Quality-Control Criteria for Customer-Side Photovoltaics and Direct Application Renewable Resources"</v>
      </c>
      <c r="C37" s="17" t="str">
        <f>VLOOKUP($A37,'[8]MeasureTable'!$A$4:$AK$13,C$1,0)</f>
        <v>All sectors, customer side of meter</v>
      </c>
      <c r="D37" s="17" t="str">
        <f>VLOOKUP($A37,'[8]MeasureTable'!$A$4:$AK$13,D$1,0)</f>
        <v>Solar Zone 3, winter-peaking utility distribution system or sub-system</v>
      </c>
      <c r="E37" s="18">
        <f>VLOOKUP($A37,'[8]MeasureTable'!$A$4:$AK$13,E$1,0)</f>
        <v>6000</v>
      </c>
      <c r="F37" s="18">
        <f>VLOOKUP($A37,'[8]MeasureTable'!$A$4:$AK$13,F$1,0)</f>
        <v>0</v>
      </c>
      <c r="G37" s="18">
        <f>VLOOKUP($A37,'[8]MeasureTable'!$A$4:$AK$13,G$1,0)</f>
        <v>260.4925842285156</v>
      </c>
      <c r="H37" s="19">
        <f>VLOOKUP($A37,'[8]MeasureTable'!$A$4:$AK$13,H$1,0)</f>
        <v>20</v>
      </c>
      <c r="I37" s="32" t="str">
        <f>VLOOKUP($A37,'[8]MeasureTable'!$A$4:$AK$13,I$1,0)</f>
        <v>Deemed</v>
      </c>
      <c r="J37" s="20">
        <f>VLOOKUP($A37,'[8]MeasureTable'!$A$4:$AK$13,J$1,0)</f>
        <v>1540</v>
      </c>
      <c r="K37" s="20">
        <f>VLOOKUP($A37,'[8]MeasureTable'!$A$4:$AK$13,K$1,0)</f>
        <v>1657.425</v>
      </c>
      <c r="L37" s="21">
        <f>VLOOKUP($A37,'[8]MeasureTable'!$A$4:$AK$13,L$1,0)</f>
        <v>0.008999999612569809</v>
      </c>
      <c r="M37" s="22">
        <f>VLOOKUP($A37,'[8]MeasureTable'!$A$4:$AK$13,M$1,0)</f>
        <v>8.717728105290212E-05</v>
      </c>
      <c r="N37" s="23">
        <f>VLOOKUP($A37,'[8]MeasureTable'!$A$4:$AK$13,N$1,0)</f>
        <v>3.6200740789422308</v>
      </c>
      <c r="O37" s="23">
        <f>VLOOKUP($A37,'[8]MeasureTable'!$A$4:$AK$13,O$1,0)</f>
        <v>0</v>
      </c>
      <c r="P37" s="23">
        <f>VLOOKUP($A37,'[8]MeasureTable'!$A$4:$AK$13,P$1,0)</f>
        <v>0.15716704178380056</v>
      </c>
      <c r="Q37" s="23">
        <f>VLOOKUP($A37,'[8]MeasureTable'!$A$4:$AK$13,Q$1,0)</f>
        <v>3.6200740789422308</v>
      </c>
      <c r="R37" s="24">
        <f>VLOOKUP($A37,'[8]MeasureTable'!$A$4:$AK$13,R$1,0)</f>
        <v>0.4825109344993539</v>
      </c>
      <c r="S37" s="24">
        <f>VLOOKUP($A37,'[8]MeasureTable'!$A$4:$AK$13,S$1,0)</f>
        <v>2.0088241762267445E-06</v>
      </c>
      <c r="T37" s="24">
        <f>VLOOKUP($A37,'[8]MeasureTable'!$A$4:$AK$13,T$1,0)</f>
        <v>0</v>
      </c>
      <c r="U37" s="24">
        <f>VLOOKUP($A37,'[8]MeasureTable'!$A$4:$AK$13,U$1,0)</f>
        <v>0.48251285223122</v>
      </c>
      <c r="V37" s="24">
        <f>VLOOKUP($A37,'[8]MeasureTable'!$A$4:$AK$13,V$1,0)</f>
        <v>-3.1375612267110107</v>
      </c>
      <c r="W37" s="21">
        <f>VLOOKUP($A37,'[8]MeasureTable'!$A$4:$AK$13,W$1,0)</f>
        <v>0.13328811557696302</v>
      </c>
      <c r="X37" s="21">
        <f>VLOOKUP($A37,'[8]MeasureTable'!$A$4:$AK$13,X$1,0)</f>
        <v>19.533</v>
      </c>
      <c r="Y37" s="22">
        <f>VLOOKUP($A37,'[8]MeasureTable'!$A$4:$AK$13,Y$1,0)</f>
        <v>0.00968636479228735</v>
      </c>
      <c r="Z37" s="21">
        <f>VLOOKUP($A37,'[8]MeasureTable'!$A$4:$AK$13,Z$1,0)</f>
        <v>0.001488017904986274</v>
      </c>
      <c r="AA37" s="24">
        <f>VLOOKUP($A37,'[8]MeasureTable'!$A$4:$AK$13,AA$1,0)</f>
        <v>0</v>
      </c>
      <c r="AB37" s="25">
        <f>VLOOKUP($A37,'[8]MeasureTable'!$A$4:$AK$13,AB$1,0)</f>
        <v>0</v>
      </c>
      <c r="AC37" s="24">
        <f>VLOOKUP($A37,'[8]MeasureTable'!$A$4:$AK$13,AC$1,0)</f>
        <v>0</v>
      </c>
      <c r="AD37" s="24">
        <f>VLOOKUP($A37,'[8]MeasureTable'!$A$4:$AK$13,AD$1,0)</f>
        <v>0.07638401515550287</v>
      </c>
      <c r="AE37" s="24">
        <f>VLOOKUP($A37,'[8]MeasureTable'!$A$4:$AK$13,AE$1,0)</f>
        <v>3.7772409927108317</v>
      </c>
      <c r="AF37" s="24">
        <f>VLOOKUP($A37,'[8]MeasureTable'!$A$4:$AK$13,AF$1,0)</f>
        <v>0.560384873184307</v>
      </c>
      <c r="AG37" s="24">
        <f>VLOOKUP($A37,'[8]MeasureTable'!$A$4:$AK$13,AG$1,0)</f>
        <v>-3.2168561195265246</v>
      </c>
      <c r="AH37" s="21">
        <f>VLOOKUP($A37,'[8]MeasureTable'!$A$4:$AK$13,AH$1,0)</f>
        <v>0.14835825562477112</v>
      </c>
      <c r="AI37" s="35" t="str">
        <f>VLOOKUP($A37,'[8]MeasureTable'!$A$4:$AK$13,AI$1,0)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7" s="26" t="str">
        <f>VLOOKUP($A37,'[8]MeasureTable'!$A$4:$AK$13,AJ$1,0)</f>
        <v>Default value.  Customers should consider estimating production using CR&amp;D protocol or metering if conditions such as the following occur:  tracking equipment, local solar radiation data available, load shaping using battery backup.  </v>
      </c>
      <c r="AK37" s="89">
        <f>VLOOKUP($A37,'[8]MeasureTable'!$A$4:$AK$13,AK$1,0)</f>
        <v>296.7040362089344</v>
      </c>
    </row>
    <row r="38" spans="1:37" ht="67.5">
      <c r="A38" s="16" t="s">
        <v>66</v>
      </c>
      <c r="B38" s="17" t="str">
        <f>VLOOKUP($A38,'[8]MeasureTable'!$A$4:$AK$13,B$1,0)</f>
        <v>Systems must be installed per Appendix Q of RTF's Recommendations to BPA "Quality-Control Criteria for Customer-Side Photovoltaics and Direct Application Renewable Resources"</v>
      </c>
      <c r="C38" s="17" t="str">
        <f>VLOOKUP($A38,'[8]MeasureTable'!$A$4:$AK$13,C$1,0)</f>
        <v>All sectors, customer side of meter</v>
      </c>
      <c r="D38" s="17" t="str">
        <f>VLOOKUP($A38,'[8]MeasureTable'!$A$4:$AK$13,D$1,0)</f>
        <v>Solar Zone 4, winter-peaking utility distribution system or sub-system</v>
      </c>
      <c r="E38" s="18">
        <f>VLOOKUP($A38,'[8]MeasureTable'!$A$4:$AK$13,E$1,0)</f>
        <v>6000</v>
      </c>
      <c r="F38" s="18">
        <f>VLOOKUP($A38,'[8]MeasureTable'!$A$4:$AK$13,F$1,0)</f>
        <v>0</v>
      </c>
      <c r="G38" s="18">
        <f>VLOOKUP($A38,'[8]MeasureTable'!$A$4:$AK$13,G$1,0)</f>
        <v>260.4925842285156</v>
      </c>
      <c r="H38" s="19">
        <f>VLOOKUP($A38,'[8]MeasureTable'!$A$4:$AK$13,H$1,0)</f>
        <v>20</v>
      </c>
      <c r="I38" s="32" t="str">
        <f>VLOOKUP($A38,'[8]MeasureTable'!$A$4:$AK$13,I$1,0)</f>
        <v>Deemed</v>
      </c>
      <c r="J38" s="20">
        <f>VLOOKUP($A38,'[8]MeasureTable'!$A$4:$AK$13,J$1,0)</f>
        <v>1700</v>
      </c>
      <c r="K38" s="20">
        <f>VLOOKUP($A38,'[8]MeasureTable'!$A$4:$AK$13,K$1,0)</f>
        <v>1829.625</v>
      </c>
      <c r="L38" s="21">
        <f>VLOOKUP($A38,'[8]MeasureTable'!$A$4:$AK$13,L$1,0)</f>
        <v>0.008999999612569809</v>
      </c>
      <c r="M38" s="22">
        <f>VLOOKUP($A38,'[8]MeasureTable'!$A$4:$AK$13,M$1,0)</f>
        <v>8.717486580761458E-05</v>
      </c>
      <c r="N38" s="23">
        <f>VLOOKUP($A38,'[8]MeasureTable'!$A$4:$AK$13,N$1,0)</f>
        <v>3.27936122445355</v>
      </c>
      <c r="O38" s="23">
        <f>VLOOKUP($A38,'[8]MeasureTable'!$A$4:$AK$13,O$1,0)</f>
        <v>0</v>
      </c>
      <c r="P38" s="23">
        <f>VLOOKUP($A38,'[8]MeasureTable'!$A$4:$AK$13,P$1,0)</f>
        <v>0.14237484961591343</v>
      </c>
      <c r="Q38" s="23">
        <f>VLOOKUP($A38,'[8]MeasureTable'!$A$4:$AK$13,Q$1,0)</f>
        <v>3.27936122445355</v>
      </c>
      <c r="R38" s="24">
        <f>VLOOKUP($A38,'[8]MeasureTable'!$A$4:$AK$13,R$1,0)</f>
        <v>0.47430530131194276</v>
      </c>
      <c r="S38" s="24">
        <f>VLOOKUP($A38,'[8]MeasureTable'!$A$4:$AK$13,S$1,0)</f>
        <v>1.819707978054369E-06</v>
      </c>
      <c r="T38" s="24">
        <f>VLOOKUP($A38,'[8]MeasureTable'!$A$4:$AK$13,T$1,0)</f>
        <v>0</v>
      </c>
      <c r="U38" s="24">
        <f>VLOOKUP($A38,'[8]MeasureTable'!$A$4:$AK$13,U$1,0)</f>
        <v>0.47430703850326766</v>
      </c>
      <c r="V38" s="24">
        <f>VLOOKUP($A38,'[8]MeasureTable'!$A$4:$AK$13,V$1,0)</f>
        <v>-2.8050541859502824</v>
      </c>
      <c r="W38" s="21">
        <f>VLOOKUP($A38,'[8]MeasureTable'!$A$4:$AK$13,W$1,0)</f>
        <v>0.14463397169133232</v>
      </c>
      <c r="X38" s="21">
        <f>VLOOKUP($A38,'[8]MeasureTable'!$A$4:$AK$13,X$1,0)</f>
        <v>21.563</v>
      </c>
      <c r="Y38" s="22">
        <f>VLOOKUP($A38,'[8]MeasureTable'!$A$4:$AK$13,Y$1,0)</f>
        <v>0.00968609657138586</v>
      </c>
      <c r="Z38" s="21">
        <f>VLOOKUP($A38,'[8]MeasureTable'!$A$4:$AK$13,Z$1,0)</f>
        <v>0.001347931892304845</v>
      </c>
      <c r="AA38" s="24">
        <f>VLOOKUP($A38,'[8]MeasureTable'!$A$4:$AK$13,AA$1,0)</f>
        <v>0</v>
      </c>
      <c r="AB38" s="25">
        <f>VLOOKUP($A38,'[8]MeasureTable'!$A$4:$AK$13,AB$1,0)</f>
        <v>0</v>
      </c>
      <c r="AC38" s="24">
        <f>VLOOKUP($A38,'[8]MeasureTable'!$A$4:$AK$13,AC$1,0)</f>
        <v>0</v>
      </c>
      <c r="AD38" s="24">
        <f>VLOOKUP($A38,'[8]MeasureTable'!$A$4:$AK$13,AD$1,0)</f>
        <v>0.07638401515550285</v>
      </c>
      <c r="AE38" s="24">
        <f>VLOOKUP($A38,'[8]MeasureTable'!$A$4:$AK$13,AE$1,0)</f>
        <v>3.421735958102753</v>
      </c>
      <c r="AF38" s="24">
        <f>VLOOKUP($A38,'[8]MeasureTable'!$A$4:$AK$13,AF$1,0)</f>
        <v>0.5520389987168648</v>
      </c>
      <c r="AG38" s="24">
        <f>VLOOKUP($A38,'[8]MeasureTable'!$A$4:$AK$13,AG$1,0)</f>
        <v>-2.8696969593858883</v>
      </c>
      <c r="AH38" s="21">
        <f>VLOOKUP($A38,'[8]MeasureTable'!$A$4:$AK$13,AH$1,0)</f>
        <v>0.16133302450180054</v>
      </c>
      <c r="AI38" s="35" t="str">
        <f>VLOOKUP($A38,'[8]MeasureTable'!$A$4:$AK$13,AI$1,0)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8" s="26" t="str">
        <f>VLOOKUP($A38,'[8]MeasureTable'!$A$4:$AK$13,AJ$1,0)</f>
        <v>Default value.  Customers should consider estimating production using CR&amp;D protocol or metering if conditions such as the following occur:  tracking equipment, local solar radiation data available, load shaping using battery backup.  </v>
      </c>
      <c r="AK38" s="89">
        <f>VLOOKUP($A38,'[8]MeasureTable'!$A$4:$AK$13,AK$1,0)</f>
        <v>268.7789504480935</v>
      </c>
    </row>
    <row r="39" spans="1:37" ht="67.5">
      <c r="A39" s="16" t="s">
        <v>67</v>
      </c>
      <c r="B39" s="17" t="str">
        <f>VLOOKUP($A39,'[8]MeasureTable'!$A$4:$AK$13,B$1,0)</f>
        <v>Systems must be installed per Appendix Q of RTF's Recommendations to BPA "Quality-Control Criteria for Customer-Side Photovoltaics and Direct Application Renewable Resources"</v>
      </c>
      <c r="C39" s="17" t="str">
        <f>VLOOKUP($A39,'[8]MeasureTable'!$A$4:$AK$13,C$1,0)</f>
        <v>All sectors, customer side of meter</v>
      </c>
      <c r="D39" s="17" t="str">
        <f>VLOOKUP($A39,'[8]MeasureTable'!$A$4:$AK$13,D$1,0)</f>
        <v>Solar Zone 5, winter-peaking utility distribution system or sub-system</v>
      </c>
      <c r="E39" s="18">
        <f>VLOOKUP($A39,'[8]MeasureTable'!$A$4:$AK$13,E$1,0)</f>
        <v>6000</v>
      </c>
      <c r="F39" s="18">
        <f>VLOOKUP($A39,'[8]MeasureTable'!$A$4:$AK$13,F$1,0)</f>
        <v>0</v>
      </c>
      <c r="G39" s="18">
        <f>VLOOKUP($A39,'[8]MeasureTable'!$A$4:$AK$13,G$1,0)</f>
        <v>260.4925842285156</v>
      </c>
      <c r="H39" s="19">
        <f>VLOOKUP($A39,'[8]MeasureTable'!$A$4:$AK$13,H$1,0)</f>
        <v>20</v>
      </c>
      <c r="I39" s="32" t="str">
        <f>VLOOKUP($A39,'[8]MeasureTable'!$A$4:$AK$13,I$1,0)</f>
        <v>Deemed</v>
      </c>
      <c r="J39" s="20">
        <f>VLOOKUP($A39,'[8]MeasureTable'!$A$4:$AK$13,J$1,0)</f>
        <v>1770</v>
      </c>
      <c r="K39" s="20">
        <f>VLOOKUP($A39,'[8]MeasureTable'!$A$4:$AK$13,K$1,0)</f>
        <v>1904.9624999999999</v>
      </c>
      <c r="L39" s="21">
        <f>VLOOKUP($A39,'[8]MeasureTable'!$A$4:$AK$13,L$1,0)</f>
        <v>0.008999999612569809</v>
      </c>
      <c r="M39" s="22">
        <f>VLOOKUP($A39,'[8]MeasureTable'!$A$4:$AK$13,M$1,0)</f>
        <v>8.717443183704589E-05</v>
      </c>
      <c r="N39" s="23">
        <f>VLOOKUP($A39,'[8]MeasureTable'!$A$4:$AK$13,N$1,0)</f>
        <v>3.1496689726390033</v>
      </c>
      <c r="O39" s="23">
        <f>VLOOKUP($A39,'[8]MeasureTable'!$A$4:$AK$13,O$1,0)</f>
        <v>0</v>
      </c>
      <c r="P39" s="23">
        <f>VLOOKUP($A39,'[8]MeasureTable'!$A$4:$AK$13,P$1,0)</f>
        <v>0.13674420584579258</v>
      </c>
      <c r="Q39" s="23">
        <f>VLOOKUP($A39,'[8]MeasureTable'!$A$4:$AK$13,Q$1,0)</f>
        <v>3.1496689726390033</v>
      </c>
      <c r="R39" s="24">
        <f>VLOOKUP($A39,'[8]MeasureTable'!$A$4:$AK$13,R$1,0)</f>
        <v>0.4667877821589378</v>
      </c>
      <c r="S39" s="24">
        <f>VLOOKUP($A39,'[8]MeasureTable'!$A$4:$AK$13,S$1,0)</f>
        <v>1.7477333257433583E-06</v>
      </c>
      <c r="T39" s="24">
        <f>VLOOKUP($A39,'[8]MeasureTable'!$A$4:$AK$13,T$1,0)</f>
        <v>0</v>
      </c>
      <c r="U39" s="24">
        <f>VLOOKUP($A39,'[8]MeasureTable'!$A$4:$AK$13,U$1,0)</f>
        <v>0.4667894506394749</v>
      </c>
      <c r="V39" s="24">
        <f>VLOOKUP($A39,'[8]MeasureTable'!$A$4:$AK$13,V$1,0)</f>
        <v>-2.6828795219995283</v>
      </c>
      <c r="W39" s="21">
        <f>VLOOKUP($A39,'[8]MeasureTable'!$A$4:$AK$13,W$1,0)</f>
        <v>0.1482027015202069</v>
      </c>
      <c r="X39" s="21">
        <f>VLOOKUP($A39,'[8]MeasureTable'!$A$4:$AK$13,X$1,0)</f>
        <v>22.451000000000004</v>
      </c>
      <c r="Y39" s="22">
        <f>VLOOKUP($A39,'[8]MeasureTable'!$A$4:$AK$13,Y$1,0)</f>
        <v>0.00968604814261198</v>
      </c>
      <c r="Z39" s="21">
        <f>VLOOKUP($A39,'[8]MeasureTable'!$A$4:$AK$13,Z$1,0)</f>
        <v>0.0012946174683809882</v>
      </c>
      <c r="AA39" s="24">
        <f>VLOOKUP($A39,'[8]MeasureTable'!$A$4:$AK$13,AA$1,0)</f>
        <v>0</v>
      </c>
      <c r="AB39" s="25">
        <f>VLOOKUP($A39,'[8]MeasureTable'!$A$4:$AK$13,AB$1,0)</f>
        <v>0</v>
      </c>
      <c r="AC39" s="24">
        <f>VLOOKUP($A39,'[8]MeasureTable'!$A$4:$AK$13,AC$1,0)</f>
        <v>0</v>
      </c>
      <c r="AD39" s="24">
        <f>VLOOKUP($A39,'[8]MeasureTable'!$A$4:$AK$13,AD$1,0)</f>
        <v>0.07638401515550286</v>
      </c>
      <c r="AE39" s="24">
        <f>VLOOKUP($A39,'[8]MeasureTable'!$A$4:$AK$13,AE$1,0)</f>
        <v>3.2864130671043394</v>
      </c>
      <c r="AF39" s="24">
        <f>VLOOKUP($A39,'[8]MeasureTable'!$A$4:$AK$13,AF$1,0)</f>
        <v>0.544468084899145</v>
      </c>
      <c r="AG39" s="24">
        <f>VLOOKUP($A39,'[8]MeasureTable'!$A$4:$AK$13,AG$1,0)</f>
        <v>-2.7419449822051947</v>
      </c>
      <c r="AH39" s="21">
        <f>VLOOKUP($A39,'[8]MeasureTable'!$A$4:$AK$13,AH$1,0)</f>
        <v>0.1656724512577057</v>
      </c>
      <c r="AI39" s="35" t="str">
        <f>VLOOKUP($A39,'[8]MeasureTable'!$A$4:$AK$13,AI$1,0)</f>
        <v>Federal: Renewable Energy Production Incentive, solar energy investment tax credit.  ID: low-interest loan program, individual income tax deduction, rebate for alternatives to line extensions.  MT: Property tax exemption, Universal system benefit fund, net metering.  OR: Small-scale energy loan program, residential and business energy tax credits, rebate for alternatives to line extensions, net metering.  WA: Rebate for alternatives to line extensions, net metering.  Region:  Western S.U.N. equipment purchasing coop.</v>
      </c>
      <c r="AJ39" s="26" t="str">
        <f>VLOOKUP($A39,'[8]MeasureTable'!$A$4:$AK$13,AJ$1,0)</f>
        <v>Default value.  Customers should consider estimating production using CR&amp;D protocol or metering if conditions such as the following occur:  tracking equipment, local solar radiation data available, load shaping using battery backup.  </v>
      </c>
      <c r="AK39" s="89">
        <f>VLOOKUP($A39,'[8]MeasureTable'!$A$4:$AK$13,AK$1,0)</f>
        <v>258.1492744416717</v>
      </c>
    </row>
    <row r="40" spans="2:7" ht="12.75">
      <c r="B40" s="3"/>
      <c r="C40" s="4"/>
      <c r="D40" s="5"/>
      <c r="E40" s="4"/>
      <c r="F40" s="4"/>
      <c r="G40" s="5"/>
    </row>
    <row r="41" spans="5:7" ht="13.5" thickBot="1">
      <c r="E41" s="2"/>
      <c r="F41" s="2"/>
      <c r="G41" s="2"/>
    </row>
    <row r="42" spans="1:57" ht="64.5" thickBot="1">
      <c r="A42" s="45" t="s">
        <v>1</v>
      </c>
      <c r="B42" s="46" t="s">
        <v>80</v>
      </c>
      <c r="C42" s="46" t="s">
        <v>68</v>
      </c>
      <c r="D42" s="46" t="s">
        <v>72</v>
      </c>
      <c r="E42" s="46" t="s">
        <v>54</v>
      </c>
      <c r="F42" s="46" t="s">
        <v>71</v>
      </c>
      <c r="G42" s="46" t="s">
        <v>69</v>
      </c>
      <c r="H42" s="46" t="s">
        <v>3</v>
      </c>
      <c r="I42" s="47" t="s">
        <v>76</v>
      </c>
      <c r="J42" s="47" t="s">
        <v>75</v>
      </c>
      <c r="K42" s="76" t="s">
        <v>106</v>
      </c>
      <c r="L42" s="47" t="s">
        <v>107</v>
      </c>
      <c r="M42" s="2"/>
      <c r="N42" s="2"/>
      <c r="O42" s="2"/>
      <c r="P42" s="2"/>
      <c r="Q42" s="2"/>
      <c r="R42" s="9"/>
      <c r="S42" s="9"/>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row>
    <row r="43" spans="1:19" s="2" customFormat="1" ht="12.75">
      <c r="A43" s="90" t="str">
        <f aca="true" t="shared" si="0" ref="A43:A78">A4</f>
        <v>Energy Star CFL  Weighted Average - Whole House Savings</v>
      </c>
      <c r="B43" s="91">
        <f>'[6]Summary of Residential Units'!$D$5</f>
        <v>6384656.000000946</v>
      </c>
      <c r="C43" s="92">
        <f>1/14.8</f>
        <v>0.06756756756756756</v>
      </c>
      <c r="D43" s="93">
        <f>1-C43</f>
        <v>0.9324324324324325</v>
      </c>
      <c r="E43" s="94">
        <f aca="true" t="shared" si="1" ref="E43:E55">$K4</f>
        <v>1043.90697767607</v>
      </c>
      <c r="F43" s="94">
        <f>B43*C43*E43/8760000</f>
        <v>51.4083283078981</v>
      </c>
      <c r="G43" s="95">
        <f>(B43*D43*E43/8760000)-F43</f>
        <v>658.0266023410959</v>
      </c>
      <c r="H43" s="95">
        <f>VLOOKUP(A43,$A$4:$AK$39,37,0)</f>
        <v>17.99536798453146</v>
      </c>
      <c r="I43" s="96">
        <f>(U4+Z4)/AE4</f>
        <v>1.8890429043923875</v>
      </c>
      <c r="J43" s="97">
        <f>AH4</f>
        <v>2.0402225389621833</v>
      </c>
      <c r="K43" s="98">
        <f>IF(I43&gt;=1,$G43,0)</f>
        <v>658.0266023410959</v>
      </c>
      <c r="L43" s="99">
        <f>IF(J43&gt;=1,$G43,0)</f>
        <v>658.0266023410959</v>
      </c>
      <c r="R43" s="9"/>
      <c r="S43" s="9"/>
    </row>
    <row r="44" spans="1:57" s="2" customFormat="1" ht="12.75">
      <c r="A44" s="40" t="str">
        <f t="shared" si="0"/>
        <v>Energy Star Dishwasher (EF58) - PNW DHW Fuel Average</v>
      </c>
      <c r="B44" s="41">
        <f>'[6]Summary of Residential Units'!$E$79</f>
        <v>4801089.24933011</v>
      </c>
      <c r="C44" s="58">
        <f>'[10]Summary for 5th Plan'!$D$37</f>
        <v>0.25</v>
      </c>
      <c r="D44" s="42">
        <v>1</v>
      </c>
      <c r="E44" s="43">
        <f t="shared" si="1"/>
        <v>29.632184670538265</v>
      </c>
      <c r="F44" s="43">
        <f aca="true" t="shared" si="2" ref="F44:F78">B44*C44*E44/8760000</f>
        <v>4.060124522142858</v>
      </c>
      <c r="G44" s="44">
        <f aca="true" t="shared" si="3" ref="G44:G78">(B44*D44*E44/8760000)-F44</f>
        <v>12.180373566428575</v>
      </c>
      <c r="H44" s="44">
        <f aca="true" t="shared" si="4" ref="H44:H78">VLOOKUP(A44,$A$4:$AK$39,37,0)</f>
        <v>16.733167548498457</v>
      </c>
      <c r="I44" s="75">
        <f aca="true" t="shared" si="5" ref="I44:I78">(U5+Z5)/AE5</f>
        <v>1.9210007365275286</v>
      </c>
      <c r="J44" s="81">
        <f aca="true" t="shared" si="6" ref="J44:J78">AH5</f>
        <v>2.4147848698606826</v>
      </c>
      <c r="K44" s="77">
        <f aca="true" t="shared" si="7" ref="K44:L78">IF(I44&gt;=1,$G44,0)</f>
        <v>12.180373566428575</v>
      </c>
      <c r="L44" s="70">
        <f t="shared" si="7"/>
        <v>12.180373566428575</v>
      </c>
      <c r="M44" s="1"/>
      <c r="N44" s="1"/>
      <c r="O44" s="1"/>
      <c r="P44" s="1"/>
      <c r="Q44" s="1"/>
      <c r="R44" s="13"/>
      <c r="S44" s="14"/>
      <c r="T44" s="15"/>
      <c r="U44" s="15"/>
      <c r="V44" s="15"/>
      <c r="W44" s="15"/>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23" ht="12.75">
      <c r="A45" s="40" t="str">
        <f t="shared" si="0"/>
        <v>Energy Star Dishwasher (EF68) - PNW DHW Fuel Average</v>
      </c>
      <c r="B45" s="41">
        <f>'[6]Summary of Residential Units'!$E$79</f>
        <v>4801089.24933011</v>
      </c>
      <c r="C45" s="59">
        <v>0</v>
      </c>
      <c r="D45" s="39">
        <v>1</v>
      </c>
      <c r="E45" s="11">
        <f t="shared" si="1"/>
        <v>38.54571500300417</v>
      </c>
      <c r="F45" s="43">
        <f t="shared" si="2"/>
        <v>0</v>
      </c>
      <c r="G45" s="44">
        <f t="shared" si="3"/>
        <v>21.125732637975528</v>
      </c>
      <c r="H45" s="44">
        <f t="shared" si="4"/>
        <v>148.8701615591432</v>
      </c>
      <c r="I45" s="75">
        <f t="shared" si="5"/>
        <v>0.2906369440916244</v>
      </c>
      <c r="J45" s="81">
        <f t="shared" si="6"/>
        <v>0.3607988253019076</v>
      </c>
      <c r="K45" s="77">
        <f t="shared" si="7"/>
        <v>0</v>
      </c>
      <c r="L45" s="70">
        <f t="shared" si="7"/>
        <v>0</v>
      </c>
      <c r="R45" s="13"/>
      <c r="S45" s="14"/>
      <c r="T45" s="15"/>
      <c r="U45" s="15"/>
      <c r="V45" s="15"/>
      <c r="W45" s="15"/>
    </row>
    <row r="46" spans="1:23" ht="12.75">
      <c r="A46" s="40" t="str">
        <f t="shared" si="0"/>
        <v>Energy Star Dishwasher (EF76) - PNW DHW Fuel Average</v>
      </c>
      <c r="B46" s="41">
        <f>'[6]Summary of Residential Units'!$E$79</f>
        <v>4801089.24933011</v>
      </c>
      <c r="C46" s="59">
        <v>0</v>
      </c>
      <c r="D46" s="39">
        <v>1</v>
      </c>
      <c r="E46" s="11">
        <f t="shared" si="1"/>
        <v>29.685818077966303</v>
      </c>
      <c r="F46" s="43">
        <f t="shared" si="2"/>
        <v>0</v>
      </c>
      <c r="G46" s="44">
        <f t="shared" si="3"/>
        <v>16.269892925992405</v>
      </c>
      <c r="H46" s="44">
        <f t="shared" si="4"/>
        <v>428.93145215799274</v>
      </c>
      <c r="I46" s="75">
        <f t="shared" si="5"/>
        <v>0.10488199607406846</v>
      </c>
      <c r="J46" s="81">
        <f t="shared" si="6"/>
        <v>0.11380332094057373</v>
      </c>
      <c r="K46" s="77">
        <f t="shared" si="7"/>
        <v>0</v>
      </c>
      <c r="L46" s="70">
        <f t="shared" si="7"/>
        <v>0</v>
      </c>
      <c r="R46" s="13"/>
      <c r="S46" s="14"/>
      <c r="T46" s="15"/>
      <c r="U46" s="15"/>
      <c r="V46" s="15"/>
      <c r="W46" s="15"/>
    </row>
    <row r="47" spans="1:23" ht="12.75">
      <c r="A47" s="40" t="str">
        <f t="shared" si="0"/>
        <v>Energy Star Dishwasher (EF85) - PNW DHW Fuel Average</v>
      </c>
      <c r="B47" s="41">
        <f>'[6]Summary of Residential Units'!$E$79</f>
        <v>4801089.24933011</v>
      </c>
      <c r="C47" s="59">
        <v>0</v>
      </c>
      <c r="D47" s="39">
        <v>1</v>
      </c>
      <c r="E47" s="11">
        <f t="shared" si="1"/>
        <v>27.876303899242803</v>
      </c>
      <c r="F47" s="43">
        <f t="shared" si="2"/>
        <v>0</v>
      </c>
      <c r="G47" s="44">
        <f t="shared" si="3"/>
        <v>15.278153306131694</v>
      </c>
      <c r="H47" s="44">
        <f t="shared" si="4"/>
        <v>1405.8432654825044</v>
      </c>
      <c r="I47" s="75">
        <f t="shared" si="5"/>
        <v>0.032144003438918524</v>
      </c>
      <c r="J47" s="81">
        <f t="shared" si="6"/>
        <v>0.03407906082412002</v>
      </c>
      <c r="K47" s="77">
        <f t="shared" si="7"/>
        <v>0</v>
      </c>
      <c r="L47" s="70">
        <f t="shared" si="7"/>
        <v>0</v>
      </c>
      <c r="R47" s="13"/>
      <c r="S47" s="14"/>
      <c r="T47" s="15"/>
      <c r="U47" s="15"/>
      <c r="V47" s="15"/>
      <c r="W47" s="15"/>
    </row>
    <row r="48" spans="1:23" ht="12.75">
      <c r="A48" s="40" t="str">
        <f t="shared" si="0"/>
        <v>Energy Star Window Air Conditioner - Cooling Zone PNW Average 9000 Btu/hr</v>
      </c>
      <c r="B48" s="41">
        <f>'[6]Summary of Residential Units'!$E$81</f>
        <v>794142.4941654269</v>
      </c>
      <c r="C48" s="59">
        <f>'[10]Summary for 5th Plan'!$D$40</f>
        <v>0.14</v>
      </c>
      <c r="D48" s="39">
        <v>1</v>
      </c>
      <c r="E48" s="11">
        <f t="shared" si="1"/>
        <v>44.43191964285713</v>
      </c>
      <c r="F48" s="43">
        <f t="shared" si="2"/>
        <v>0.5639199278542346</v>
      </c>
      <c r="G48" s="44">
        <f t="shared" si="3"/>
        <v>3.4640795568188683</v>
      </c>
      <c r="H48" s="44">
        <f t="shared" si="4"/>
        <v>460.48365000150625</v>
      </c>
      <c r="I48" s="75">
        <f t="shared" si="5"/>
        <v>0.13808733556482622</v>
      </c>
      <c r="J48" s="81">
        <f t="shared" si="6"/>
        <v>0.13808735847024495</v>
      </c>
      <c r="K48" s="77">
        <f t="shared" si="7"/>
        <v>0</v>
      </c>
      <c r="L48" s="70">
        <f t="shared" si="7"/>
        <v>0</v>
      </c>
      <c r="R48" s="13"/>
      <c r="S48" s="14"/>
      <c r="T48" s="15"/>
      <c r="U48" s="15"/>
      <c r="V48" s="15"/>
      <c r="W48" s="15"/>
    </row>
    <row r="49" spans="1:23" ht="12.75">
      <c r="A49" s="40" t="str">
        <f t="shared" si="0"/>
        <v>Energy Star Clothes Washer (MEF 1.27) - Weighted Average DHW &amp; Dryer</v>
      </c>
      <c r="B49" s="10">
        <f>'[6]Summary of Residential Units'!$E$77</f>
        <v>6054222.482264576</v>
      </c>
      <c r="C49" s="59">
        <f>'[10]Summary for 5th Plan'!$D$36</f>
        <v>0.32</v>
      </c>
      <c r="D49" s="39">
        <v>1</v>
      </c>
      <c r="E49" s="11">
        <f t="shared" si="1"/>
        <v>160.7091800664369</v>
      </c>
      <c r="F49" s="43">
        <f t="shared" si="2"/>
        <v>35.542251363087786</v>
      </c>
      <c r="G49" s="44">
        <f t="shared" si="3"/>
        <v>75.52728414656156</v>
      </c>
      <c r="H49" s="44">
        <f t="shared" si="4"/>
        <v>15.152030080223415</v>
      </c>
      <c r="I49" s="75">
        <f t="shared" si="5"/>
        <v>2.6060633862678553</v>
      </c>
      <c r="J49" s="81">
        <f t="shared" si="6"/>
        <v>10.519140113168568</v>
      </c>
      <c r="K49" s="77">
        <f t="shared" si="7"/>
        <v>75.52728414656156</v>
      </c>
      <c r="L49" s="70">
        <f t="shared" si="7"/>
        <v>75.52728414656156</v>
      </c>
      <c r="T49" s="15"/>
      <c r="U49" s="15"/>
      <c r="V49" s="15"/>
      <c r="W49" s="15"/>
    </row>
    <row r="50" spans="1:23" ht="12.75">
      <c r="A50" s="40" t="str">
        <f t="shared" si="0"/>
        <v>Energy Star Clothes Washer (MEF 2.2) - Weighted Average DHW &amp; Dryer</v>
      </c>
      <c r="B50" s="10">
        <f>'[6]Summary of Residential Units'!$E$77</f>
        <v>6054222.482264576</v>
      </c>
      <c r="C50" s="59">
        <v>0</v>
      </c>
      <c r="D50" s="39">
        <v>1</v>
      </c>
      <c r="E50" s="11">
        <f t="shared" si="1"/>
        <v>308.9376725445241</v>
      </c>
      <c r="F50" s="43">
        <f t="shared" si="2"/>
        <v>0</v>
      </c>
      <c r="G50" s="44">
        <f t="shared" si="3"/>
        <v>213.51340213898965</v>
      </c>
      <c r="H50" s="44">
        <f t="shared" si="4"/>
        <v>54.44387750130586</v>
      </c>
      <c r="I50" s="75">
        <f t="shared" si="5"/>
        <v>0.8738903777423618</v>
      </c>
      <c r="J50" s="81">
        <f t="shared" si="6"/>
        <v>2.450710963084618</v>
      </c>
      <c r="K50" s="77">
        <f t="shared" si="7"/>
        <v>0</v>
      </c>
      <c r="L50" s="70">
        <f t="shared" si="7"/>
        <v>213.51340213898965</v>
      </c>
      <c r="T50" s="15"/>
      <c r="U50" s="15"/>
      <c r="V50" s="15"/>
      <c r="W50" s="15"/>
    </row>
    <row r="51" spans="1:23" ht="12.75">
      <c r="A51" s="40" t="str">
        <f t="shared" si="0"/>
        <v>Energy Star Refrigerator with Side-by-Side Model - No Ice</v>
      </c>
      <c r="B51" s="10">
        <f>'[6]Summary of Residential Units'!$E$77*'[11]EStarFrig Input Assumptions'!$C$25</f>
        <v>336345.6934591431</v>
      </c>
      <c r="C51" s="59">
        <f>'[10]Summary for 5th Plan'!$D$32</f>
        <v>0.17</v>
      </c>
      <c r="D51" s="39">
        <v>1</v>
      </c>
      <c r="E51" s="11">
        <f t="shared" si="1"/>
        <v>53.78239298249998</v>
      </c>
      <c r="F51" s="43">
        <f t="shared" si="2"/>
        <v>0.3510514800011973</v>
      </c>
      <c r="G51" s="44">
        <f t="shared" si="3"/>
        <v>1.7139572258881983</v>
      </c>
      <c r="H51" s="44">
        <f t="shared" si="4"/>
        <v>22.609910083406287</v>
      </c>
      <c r="I51" s="75">
        <f t="shared" si="5"/>
        <v>1.719350933409136</v>
      </c>
      <c r="J51" s="81">
        <f t="shared" si="6"/>
        <v>1.7193509955054609</v>
      </c>
      <c r="K51" s="77">
        <f t="shared" si="7"/>
        <v>1.7139572258881983</v>
      </c>
      <c r="L51" s="70">
        <f t="shared" si="7"/>
        <v>1.7139572258881983</v>
      </c>
      <c r="T51" s="15"/>
      <c r="U51" s="15"/>
      <c r="V51" s="15"/>
      <c r="W51" s="15"/>
    </row>
    <row r="52" spans="1:23" ht="12.75">
      <c r="A52" s="40" t="str">
        <f t="shared" si="0"/>
        <v>Energy Star Refrigerator with Bottom Freezer - No Ice</v>
      </c>
      <c r="B52" s="10">
        <f>'[6]Summary of Residential Units'!$E$77*'[11]EStarFrig Input Assumptions'!$C$24</f>
        <v>336345.6934591431</v>
      </c>
      <c r="C52" s="59">
        <f>'[10]Summary for 5th Plan'!$D$32</f>
        <v>0.17</v>
      </c>
      <c r="D52" s="39">
        <v>1</v>
      </c>
      <c r="E52" s="11">
        <f t="shared" si="1"/>
        <v>47.20352814450002</v>
      </c>
      <c r="F52" s="43">
        <f t="shared" si="2"/>
        <v>0.30810954101274046</v>
      </c>
      <c r="G52" s="44">
        <f t="shared" si="3"/>
        <v>1.5042995237680858</v>
      </c>
      <c r="H52" s="44">
        <f t="shared" si="4"/>
        <v>26.95642058173678</v>
      </c>
      <c r="I52" s="75">
        <f t="shared" si="5"/>
        <v>1.4421191409289482</v>
      </c>
      <c r="J52" s="81">
        <f t="shared" si="6"/>
        <v>1.4421192223910244</v>
      </c>
      <c r="K52" s="77">
        <f t="shared" si="7"/>
        <v>1.5042995237680858</v>
      </c>
      <c r="L52" s="70">
        <f t="shared" si="7"/>
        <v>1.5042995237680858</v>
      </c>
      <c r="T52" s="15"/>
      <c r="U52" s="15"/>
      <c r="V52" s="15"/>
      <c r="W52" s="15"/>
    </row>
    <row r="53" spans="1:23" ht="12.75">
      <c r="A53" s="40" t="str">
        <f t="shared" si="0"/>
        <v>Energy Star Refrigerator with Top Freezer - Ice</v>
      </c>
      <c r="B53" s="10">
        <f>'[6]Summary of Residential Units'!$E$77*'[11]EStarFrig Input Assumptions'!$C$28</f>
        <v>2354419.8542140014</v>
      </c>
      <c r="C53" s="59">
        <f>'[10]Summary for 5th Plan'!$D$32</f>
        <v>0.17</v>
      </c>
      <c r="D53" s="39">
        <v>1</v>
      </c>
      <c r="E53" s="11">
        <f t="shared" si="1"/>
        <v>53.004451499999995</v>
      </c>
      <c r="F53" s="43">
        <f t="shared" si="2"/>
        <v>2.4218155942311563</v>
      </c>
      <c r="G53" s="44">
        <f t="shared" si="3"/>
        <v>11.824158489481526</v>
      </c>
      <c r="H53" s="44">
        <f t="shared" si="4"/>
        <v>99.41396566273575</v>
      </c>
      <c r="I53" s="75">
        <f t="shared" si="5"/>
        <v>0.3910353032096151</v>
      </c>
      <c r="J53" s="81">
        <f t="shared" si="6"/>
        <v>0.3910353011905645</v>
      </c>
      <c r="K53" s="77">
        <f t="shared" si="7"/>
        <v>0</v>
      </c>
      <c r="L53" s="70">
        <f t="shared" si="7"/>
        <v>0</v>
      </c>
      <c r="T53" s="15"/>
      <c r="U53" s="15"/>
      <c r="V53" s="15"/>
      <c r="W53" s="15"/>
    </row>
    <row r="54" spans="1:23" ht="12.75">
      <c r="A54" s="40" t="str">
        <f t="shared" si="0"/>
        <v>Energy Star Refrigerator with Top Freezer - No Ice</v>
      </c>
      <c r="B54" s="10">
        <f>'[6]Summary of Residential Units'!$E$77*'[11]EStarFrig Input Assumptions'!$C$27</f>
        <v>2018074.1607548585</v>
      </c>
      <c r="C54" s="59">
        <f>'[10]Summary for 5th Plan'!$D$32</f>
        <v>0.17</v>
      </c>
      <c r="D54" s="39">
        <v>1</v>
      </c>
      <c r="E54" s="11">
        <f t="shared" si="1"/>
        <v>37.193779350000035</v>
      </c>
      <c r="F54" s="43">
        <f t="shared" si="2"/>
        <v>1.4566400522829865</v>
      </c>
      <c r="G54" s="44">
        <f t="shared" si="3"/>
        <v>7.111830843499286</v>
      </c>
      <c r="H54" s="44">
        <f t="shared" si="4"/>
        <v>176.7182904725572</v>
      </c>
      <c r="I54" s="75">
        <f t="shared" si="5"/>
        <v>0.21997933079679766</v>
      </c>
      <c r="J54" s="81">
        <f t="shared" si="6"/>
        <v>0.2199793471097057</v>
      </c>
      <c r="K54" s="77">
        <f t="shared" si="7"/>
        <v>0</v>
      </c>
      <c r="L54" s="70">
        <f t="shared" si="7"/>
        <v>0</v>
      </c>
      <c r="T54" s="15"/>
      <c r="U54" s="15"/>
      <c r="V54" s="15"/>
      <c r="W54" s="15"/>
    </row>
    <row r="55" spans="1:23" ht="12.75">
      <c r="A55" s="40" t="str">
        <f t="shared" si="0"/>
        <v>Energy Star Refrigerator with Side-by-Side Model - Ice</v>
      </c>
      <c r="B55" s="10">
        <f>'[6]Summary of Residential Units'!$E$77*'[11]EStarFrig Input Assumptions'!$C$26</f>
        <v>1009037.0803774293</v>
      </c>
      <c r="C55" s="59">
        <f>'[10]Summary for 5th Plan'!$D$32</f>
        <v>0.17</v>
      </c>
      <c r="D55" s="39">
        <v>1</v>
      </c>
      <c r="E55" s="11">
        <f t="shared" si="1"/>
        <v>56.03663519999996</v>
      </c>
      <c r="F55" s="43">
        <f t="shared" si="2"/>
        <v>1.097296492235744</v>
      </c>
      <c r="G55" s="44">
        <f t="shared" si="3"/>
        <v>5.357388756209808</v>
      </c>
      <c r="H55" s="44">
        <f t="shared" si="4"/>
        <v>390.5702987244184</v>
      </c>
      <c r="I55" s="75">
        <f t="shared" si="5"/>
        <v>0.09953232445487532</v>
      </c>
      <c r="J55" s="81">
        <f t="shared" si="6"/>
        <v>0.09953232579098978</v>
      </c>
      <c r="K55" s="77">
        <f t="shared" si="7"/>
        <v>0</v>
      </c>
      <c r="L55" s="70">
        <f t="shared" si="7"/>
        <v>0</v>
      </c>
      <c r="T55" s="15"/>
      <c r="U55" s="15"/>
      <c r="V55" s="15"/>
      <c r="W55" s="15"/>
    </row>
    <row r="56" spans="1:23" ht="12.75">
      <c r="A56" s="40" t="str">
        <f t="shared" si="0"/>
        <v>Biradiant Oven</v>
      </c>
      <c r="B56" s="11">
        <f>'[6]Summary of Residential Units'!$E$80</f>
        <v>5892749.789313018</v>
      </c>
      <c r="C56" s="59">
        <v>0</v>
      </c>
      <c r="D56" s="39">
        <v>1</v>
      </c>
      <c r="E56" s="11">
        <f>$K17</f>
        <v>113.32912499999998</v>
      </c>
      <c r="F56" s="43">
        <f t="shared" si="2"/>
        <v>0</v>
      </c>
      <c r="G56" s="44">
        <f t="shared" si="3"/>
        <v>76.23518007611628</v>
      </c>
      <c r="H56" s="44">
        <f t="shared" si="4"/>
        <v>154.2188079094579</v>
      </c>
      <c r="I56" s="75">
        <f t="shared" si="5"/>
        <v>0.37074207000504456</v>
      </c>
      <c r="J56" s="81">
        <f t="shared" si="6"/>
        <v>0.37074207007753457</v>
      </c>
      <c r="K56" s="77">
        <f t="shared" si="7"/>
        <v>0</v>
      </c>
      <c r="L56" s="70">
        <f t="shared" si="7"/>
        <v>0</v>
      </c>
      <c r="T56" s="15"/>
      <c r="U56" s="15"/>
      <c r="V56" s="15"/>
      <c r="W56" s="15"/>
    </row>
    <row r="57" spans="1:23" ht="12.75">
      <c r="A57" s="40" t="str">
        <f t="shared" si="0"/>
        <v>EF- 0.93 Domestic Water Heater w/50 gallon rated capacity and minimum 10 year warranty</v>
      </c>
      <c r="B57" s="11">
        <f>'[6]Summary of Residential Units'!$E$74</f>
        <v>4561121.871348243</v>
      </c>
      <c r="C57" s="59">
        <v>0.1</v>
      </c>
      <c r="D57" s="39">
        <v>1</v>
      </c>
      <c r="E57" s="11">
        <f>$K18</f>
        <v>120.58242564022741</v>
      </c>
      <c r="F57" s="43">
        <f t="shared" si="2"/>
        <v>6.278437658537266</v>
      </c>
      <c r="G57" s="44">
        <f t="shared" si="3"/>
        <v>56.50593892683539</v>
      </c>
      <c r="H57" s="44">
        <f t="shared" si="4"/>
        <v>18.463422911727893</v>
      </c>
      <c r="I57" s="75">
        <f t="shared" si="5"/>
        <v>2.369770083378456</v>
      </c>
      <c r="J57" s="81">
        <f t="shared" si="6"/>
        <v>2.3697701291208833</v>
      </c>
      <c r="K57" s="77">
        <f t="shared" si="7"/>
        <v>56.50593892683539</v>
      </c>
      <c r="L57" s="70">
        <f t="shared" si="7"/>
        <v>56.50593892683539</v>
      </c>
      <c r="T57" s="15"/>
      <c r="U57" s="15"/>
      <c r="V57" s="15"/>
      <c r="W57" s="15"/>
    </row>
    <row r="58" spans="1:23" ht="12.75">
      <c r="A58" s="40" t="str">
        <f t="shared" si="0"/>
        <v>EF- 0.95 Domestic Water Heater w/50 gallon rated capacity and minimum 10 year warranty</v>
      </c>
      <c r="B58" s="11">
        <f>'[6]Summary of Residential Units'!$E$74</f>
        <v>4561121.871348243</v>
      </c>
      <c r="C58" s="59">
        <v>0</v>
      </c>
      <c r="D58" s="39">
        <v>1</v>
      </c>
      <c r="E58" s="11">
        <f>$K19</f>
        <v>76.15732145698527</v>
      </c>
      <c r="F58" s="43">
        <f t="shared" si="2"/>
        <v>0</v>
      </c>
      <c r="G58" s="44">
        <f t="shared" si="3"/>
        <v>39.65329047497196</v>
      </c>
      <c r="H58" s="44">
        <f t="shared" si="4"/>
        <v>29.233752943569343</v>
      </c>
      <c r="I58" s="75">
        <f t="shared" si="5"/>
        <v>1.496696919558217</v>
      </c>
      <c r="J58" s="81">
        <f t="shared" si="6"/>
        <v>1.4966968599021626</v>
      </c>
      <c r="K58" s="77">
        <f t="shared" si="7"/>
        <v>39.65329047497196</v>
      </c>
      <c r="L58" s="70">
        <f t="shared" si="7"/>
        <v>39.65329047497196</v>
      </c>
      <c r="T58" s="15"/>
      <c r="U58" s="15"/>
      <c r="V58" s="15"/>
      <c r="W58" s="15"/>
    </row>
    <row r="59" spans="1:23" ht="12.75">
      <c r="A59" s="40" t="str">
        <f t="shared" si="0"/>
        <v>EF- 2.3 Domestic Heat Pump Water Heater w/50 gallon rated capacity and minimum 20 year warranty</v>
      </c>
      <c r="B59" s="11">
        <f>'[6]Summary of Residential Units'!$E$85+'[6]Summary of Residential Units'!$E$107</f>
        <v>3764788.7602931038</v>
      </c>
      <c r="C59" s="59">
        <v>0</v>
      </c>
      <c r="D59" s="39">
        <v>0.25</v>
      </c>
      <c r="E59" s="11">
        <f>$K20</f>
        <v>2078.598197592296</v>
      </c>
      <c r="F59" s="43">
        <f t="shared" si="2"/>
        <v>0</v>
      </c>
      <c r="G59" s="44">
        <f t="shared" si="3"/>
        <v>223.32999804397772</v>
      </c>
      <c r="H59" s="44">
        <f t="shared" si="4"/>
        <v>41.52832364713786</v>
      </c>
      <c r="I59" s="75">
        <f t="shared" si="5"/>
        <v>1.0535957765335593</v>
      </c>
      <c r="J59" s="81">
        <f t="shared" si="6"/>
        <v>1.0535957535555975</v>
      </c>
      <c r="K59" s="77">
        <f t="shared" si="7"/>
        <v>223.32999804397772</v>
      </c>
      <c r="L59" s="70">
        <f t="shared" si="7"/>
        <v>223.32999804397772</v>
      </c>
      <c r="T59" s="15"/>
      <c r="U59" s="15"/>
      <c r="V59" s="15"/>
      <c r="W59" s="15"/>
    </row>
    <row r="60" spans="1:23" ht="12.75">
      <c r="A60" s="40" t="str">
        <f t="shared" si="0"/>
        <v>Gravity Film Heat Exchanger in New MultiFamily Construction, DHW &amp; Shower Preheat, Electric Resistance</v>
      </c>
      <c r="B60" s="11">
        <f>'[6]Summary of Residential Units'!$C$3*'[6]Summary of Residential Units'!$C$22*0.5</f>
        <v>160551.18058187878</v>
      </c>
      <c r="C60" s="59">
        <v>0</v>
      </c>
      <c r="D60" s="39">
        <v>0.25</v>
      </c>
      <c r="E60" s="11">
        <f aca="true" t="shared" si="8" ref="E60:E68">$K21</f>
        <v>652.1266317357854</v>
      </c>
      <c r="F60" s="43">
        <f t="shared" si="2"/>
        <v>0</v>
      </c>
      <c r="G60" s="44">
        <f t="shared" si="3"/>
        <v>2.9880051545109714</v>
      </c>
      <c r="H60" s="44">
        <f t="shared" si="4"/>
        <v>43.20627856513974</v>
      </c>
      <c r="I60" s="75">
        <f t="shared" si="5"/>
        <v>0.9616743609964913</v>
      </c>
      <c r="J60" s="81">
        <f t="shared" si="6"/>
        <v>0.9612759947776794</v>
      </c>
      <c r="K60" s="77">
        <f t="shared" si="7"/>
        <v>0</v>
      </c>
      <c r="L60" s="70">
        <f t="shared" si="7"/>
        <v>0</v>
      </c>
      <c r="T60" s="15"/>
      <c r="U60" s="15"/>
      <c r="V60" s="15"/>
      <c r="W60" s="15"/>
    </row>
    <row r="61" spans="1:23" ht="12.75">
      <c r="A61" s="40" t="str">
        <f t="shared" si="0"/>
        <v>Gravity Film Heat Exchanger in New Single Family Construction, DHW &amp; Shower Preheat, Electric Resistance</v>
      </c>
      <c r="B61" s="11">
        <f>'[6]Summary of Residential Units'!$C$2*'[6]Summary of Residential Units'!$B$22*0.5</f>
        <v>533436.7534438926</v>
      </c>
      <c r="C61" s="59">
        <v>0</v>
      </c>
      <c r="D61" s="39">
        <v>0.25</v>
      </c>
      <c r="E61" s="11">
        <f t="shared" si="8"/>
        <v>652.1266317357854</v>
      </c>
      <c r="F61" s="43">
        <f t="shared" si="2"/>
        <v>0</v>
      </c>
      <c r="G61" s="44">
        <f t="shared" si="3"/>
        <v>9.92774866630817</v>
      </c>
      <c r="H61" s="44">
        <f t="shared" si="4"/>
        <v>47.39404665186259</v>
      </c>
      <c r="I61" s="75">
        <f t="shared" si="5"/>
        <v>0.8767001856404496</v>
      </c>
      <c r="J61" s="81">
        <f t="shared" si="6"/>
        <v>0.8763369917869568</v>
      </c>
      <c r="K61" s="77">
        <f t="shared" si="7"/>
        <v>0</v>
      </c>
      <c r="L61" s="70">
        <f t="shared" si="7"/>
        <v>0</v>
      </c>
      <c r="T61" s="15"/>
      <c r="U61" s="15"/>
      <c r="V61" s="15"/>
      <c r="W61" s="15"/>
    </row>
    <row r="62" spans="1:23" ht="12.75">
      <c r="A62" s="40" t="str">
        <f t="shared" si="0"/>
        <v>Gravity Film Heat Exchanger in New MultiFamily Construction, DHW Preheat, Electric Resistance</v>
      </c>
      <c r="B62" s="11">
        <f>'[6]Summary of Residential Units'!$C$3*'[6]Summary of Residential Units'!$C$22*0.25</f>
        <v>80275.59029093939</v>
      </c>
      <c r="C62" s="59">
        <v>0</v>
      </c>
      <c r="D62" s="39">
        <v>0.25</v>
      </c>
      <c r="E62" s="11">
        <f t="shared" si="8"/>
        <v>521.7013053886283</v>
      </c>
      <c r="F62" s="43">
        <f t="shared" si="2"/>
        <v>0</v>
      </c>
      <c r="G62" s="44">
        <f t="shared" si="3"/>
        <v>1.1952020618043884</v>
      </c>
      <c r="H62" s="44">
        <f t="shared" si="4"/>
        <v>49.42275243048657</v>
      </c>
      <c r="I62" s="75">
        <f t="shared" si="5"/>
        <v>0.8407133712395879</v>
      </c>
      <c r="J62" s="81">
        <f t="shared" si="6"/>
        <v>0.8403651118278503</v>
      </c>
      <c r="K62" s="77">
        <f t="shared" si="7"/>
        <v>0</v>
      </c>
      <c r="L62" s="70">
        <f t="shared" si="7"/>
        <v>0</v>
      </c>
      <c r="T62" s="15"/>
      <c r="U62" s="15"/>
      <c r="V62" s="15"/>
      <c r="W62" s="15"/>
    </row>
    <row r="63" spans="1:23" ht="22.5">
      <c r="A63" s="40" t="str">
        <f t="shared" si="0"/>
        <v>Gravity Film Heat Exchanger Retrofit in Existing Single Family Residence, DHW &amp; Shower Preheat, Electric Resistance</v>
      </c>
      <c r="B63" s="11">
        <f>'[6]Summary of Residential Units'!$B$2*'[6]Summary of Residential Units'!$B$22*0.25</f>
        <v>479455.84491220943</v>
      </c>
      <c r="C63" s="59">
        <v>0</v>
      </c>
      <c r="D63" s="39">
        <v>0.25</v>
      </c>
      <c r="E63" s="11">
        <f t="shared" si="8"/>
        <v>652.1266317357854</v>
      </c>
      <c r="F63" s="43">
        <f t="shared" si="2"/>
        <v>0</v>
      </c>
      <c r="G63" s="44">
        <f t="shared" si="3"/>
        <v>8.92311430389938</v>
      </c>
      <c r="H63" s="44">
        <f t="shared" si="4"/>
        <v>52.22841096553976</v>
      </c>
      <c r="I63" s="75">
        <f t="shared" si="5"/>
        <v>0.7955510939214907</v>
      </c>
      <c r="J63" s="81">
        <f t="shared" si="6"/>
        <v>0.7952215671539307</v>
      </c>
      <c r="K63" s="77">
        <f t="shared" si="7"/>
        <v>0</v>
      </c>
      <c r="L63" s="70">
        <f t="shared" si="7"/>
        <v>0</v>
      </c>
      <c r="T63" s="15"/>
      <c r="U63" s="15"/>
      <c r="V63" s="15"/>
      <c r="W63" s="15"/>
    </row>
    <row r="64" spans="1:23" ht="12.75">
      <c r="A64" s="40" t="str">
        <f t="shared" si="0"/>
        <v>Gravity Film Heat Exchanger in New MultiFamily Construction, Shower Preheat, Electric Resistance</v>
      </c>
      <c r="B64" s="11">
        <f>'[6]Summary of Residential Units'!$C$3*'[6]Summary of Residential Units'!$C$22*0.25</f>
        <v>80275.59029093939</v>
      </c>
      <c r="C64" s="59">
        <v>0</v>
      </c>
      <c r="D64" s="39">
        <v>0.25</v>
      </c>
      <c r="E64" s="11">
        <f t="shared" si="8"/>
        <v>456.48864221504965</v>
      </c>
      <c r="F64" s="43">
        <f t="shared" si="2"/>
        <v>0</v>
      </c>
      <c r="G64" s="44">
        <f t="shared" si="3"/>
        <v>1.0458018040788397</v>
      </c>
      <c r="H64" s="44">
        <f t="shared" si="4"/>
        <v>55.24988943237313</v>
      </c>
      <c r="I64" s="75">
        <f t="shared" si="5"/>
        <v>0.752044400997993</v>
      </c>
      <c r="J64" s="81">
        <f t="shared" si="6"/>
        <v>0.7517328858375549</v>
      </c>
      <c r="K64" s="77">
        <f t="shared" si="7"/>
        <v>0</v>
      </c>
      <c r="L64" s="70">
        <f t="shared" si="7"/>
        <v>0</v>
      </c>
      <c r="T64" s="15"/>
      <c r="U64" s="15"/>
      <c r="V64" s="15"/>
      <c r="W64" s="15"/>
    </row>
    <row r="65" spans="1:23" ht="12.75">
      <c r="A65" s="40" t="str">
        <f t="shared" si="0"/>
        <v>Gravity Film Heat Exchanger in New Single Family Construction, DHW Preheat, Electric Resistance</v>
      </c>
      <c r="B65" s="11">
        <f>'[6]Summary of Residential Units'!$C$2*'[6]Summary of Residential Units'!$B$22*0.25</f>
        <v>266718.3767219463</v>
      </c>
      <c r="C65" s="59">
        <v>0</v>
      </c>
      <c r="D65" s="39">
        <v>0.25</v>
      </c>
      <c r="E65" s="11">
        <f t="shared" si="8"/>
        <v>521.7013053886283</v>
      </c>
      <c r="F65" s="43">
        <f t="shared" si="2"/>
        <v>0</v>
      </c>
      <c r="G65" s="44">
        <f t="shared" si="3"/>
        <v>3.9710994665232677</v>
      </c>
      <c r="H65" s="44">
        <f t="shared" si="4"/>
        <v>56.54481037192804</v>
      </c>
      <c r="I65" s="75">
        <f t="shared" si="5"/>
        <v>0.7348219681247937</v>
      </c>
      <c r="J65" s="81">
        <f t="shared" si="6"/>
        <v>0.7345175743103027</v>
      </c>
      <c r="K65" s="77">
        <f t="shared" si="7"/>
        <v>0</v>
      </c>
      <c r="L65" s="70">
        <f t="shared" si="7"/>
        <v>0</v>
      </c>
      <c r="T65" s="15"/>
      <c r="U65" s="15"/>
      <c r="V65" s="15"/>
      <c r="W65" s="15"/>
    </row>
    <row r="66" spans="1:23" ht="12.75">
      <c r="A66" s="40" t="str">
        <f t="shared" si="0"/>
        <v>Gravity Film Heat Exchanger Retrofit in Existing Single Family Residence, DHW Preheat, Electric Resistance</v>
      </c>
      <c r="B66" s="11">
        <f>'[6]Summary of Residential Units'!$B$2*'[6]Summary of Residential Units'!$B$22*0.125</f>
        <v>239727.92245610472</v>
      </c>
      <c r="C66" s="59">
        <v>0</v>
      </c>
      <c r="D66" s="39">
        <v>0.25</v>
      </c>
      <c r="E66" s="11">
        <f t="shared" si="8"/>
        <v>521.7013053886283</v>
      </c>
      <c r="F66" s="43">
        <f t="shared" si="2"/>
        <v>0</v>
      </c>
      <c r="G66" s="44">
        <f t="shared" si="3"/>
        <v>3.5692457215597515</v>
      </c>
      <c r="H66" s="44">
        <f t="shared" si="4"/>
        <v>57.94763930223615</v>
      </c>
      <c r="I66" s="75">
        <f t="shared" si="5"/>
        <v>0.7170329859756025</v>
      </c>
      <c r="J66" s="81">
        <f t="shared" si="6"/>
        <v>0.7167359590530396</v>
      </c>
      <c r="K66" s="77">
        <f t="shared" si="7"/>
        <v>0</v>
      </c>
      <c r="L66" s="70">
        <f t="shared" si="7"/>
        <v>0</v>
      </c>
      <c r="T66" s="15"/>
      <c r="U66" s="15"/>
      <c r="V66" s="15"/>
      <c r="W66" s="15"/>
    </row>
    <row r="67" spans="1:23" ht="12.75">
      <c r="A67" s="40" t="str">
        <f t="shared" si="0"/>
        <v>Gravity Film Heat Exchanger in New Single Family Construction, Shower Preheat, Electric Resistance</v>
      </c>
      <c r="B67" s="11">
        <f>'[6]Summary of Residential Units'!$C$2*'[6]Summary of Residential Units'!$B$22*0.25</f>
        <v>266718.3767219463</v>
      </c>
      <c r="C67" s="59">
        <v>0</v>
      </c>
      <c r="D67" s="39">
        <v>0.25</v>
      </c>
      <c r="E67" s="11">
        <f t="shared" si="8"/>
        <v>456.48864221504965</v>
      </c>
      <c r="F67" s="43">
        <f t="shared" si="2"/>
        <v>0</v>
      </c>
      <c r="G67" s="44">
        <f t="shared" si="3"/>
        <v>3.474712033207859</v>
      </c>
      <c r="H67" s="44">
        <f t="shared" si="4"/>
        <v>63.38938422259196</v>
      </c>
      <c r="I67" s="75">
        <f t="shared" si="5"/>
        <v>0.6554783667011149</v>
      </c>
      <c r="J67" s="81">
        <f t="shared" si="6"/>
        <v>0.6552068591117859</v>
      </c>
      <c r="K67" s="77">
        <f t="shared" si="7"/>
        <v>0</v>
      </c>
      <c r="L67" s="70">
        <f t="shared" si="7"/>
        <v>0</v>
      </c>
      <c r="T67" s="15"/>
      <c r="U67" s="15"/>
      <c r="V67" s="15"/>
      <c r="W67" s="15"/>
    </row>
    <row r="68" spans="1:23" ht="12.75">
      <c r="A68" s="40" t="str">
        <f t="shared" si="0"/>
        <v>Gravity Film Heat Exchanger Retrofit in Existing Single Family Residence, Shower Preheat, Electric Resistance</v>
      </c>
      <c r="B68" s="11">
        <f>'[6]Summary of Residential Units'!$B$2*'[6]Summary of Residential Units'!$B$22*0.125</f>
        <v>239727.92245610472</v>
      </c>
      <c r="C68" s="59">
        <v>0</v>
      </c>
      <c r="D68" s="39">
        <v>0.25</v>
      </c>
      <c r="E68" s="11">
        <f t="shared" si="8"/>
        <v>456.48864221504965</v>
      </c>
      <c r="F68" s="43">
        <f t="shared" si="2"/>
        <v>0</v>
      </c>
      <c r="G68" s="44">
        <f t="shared" si="3"/>
        <v>3.1230900063647815</v>
      </c>
      <c r="H68" s="44">
        <f t="shared" si="4"/>
        <v>66.22587348826988</v>
      </c>
      <c r="I68" s="75">
        <f t="shared" si="5"/>
        <v>0.6274038806544402</v>
      </c>
      <c r="J68" s="81">
        <f t="shared" si="6"/>
        <v>0.6271439790725708</v>
      </c>
      <c r="K68" s="77">
        <f t="shared" si="7"/>
        <v>0</v>
      </c>
      <c r="L68" s="70">
        <f t="shared" si="7"/>
        <v>0</v>
      </c>
      <c r="T68" s="15"/>
      <c r="U68" s="15"/>
      <c r="V68" s="15"/>
      <c r="W68" s="15"/>
    </row>
    <row r="69" spans="1:23" ht="12.75">
      <c r="A69" s="40" t="str">
        <f t="shared" si="0"/>
        <v>Solar Residential Water Heater (per. 40 sq.ft. collector area), Solar Zone 1 - Winter Peaking</v>
      </c>
      <c r="B69" s="11">
        <f>('[6]Summary of Residential Units'!$D$2+'[6]Summary of Residential Units'!$D$4)*'[7]PNW Solar Zones by State'!$D2</f>
        <v>1575716.9086550449</v>
      </c>
      <c r="C69" s="61">
        <f>0.01/5</f>
        <v>0.002</v>
      </c>
      <c r="D69" s="39">
        <v>0.25</v>
      </c>
      <c r="E69" s="11">
        <f>K30</f>
        <v>1937.25</v>
      </c>
      <c r="F69" s="43">
        <f t="shared" si="2"/>
        <v>0.6969309546328735</v>
      </c>
      <c r="G69" s="44">
        <f t="shared" si="3"/>
        <v>86.4194383744763</v>
      </c>
      <c r="H69" s="44">
        <f t="shared" si="4"/>
        <v>180.55008792172416</v>
      </c>
      <c r="I69" s="75">
        <f t="shared" si="5"/>
        <v>0.21264182184860428</v>
      </c>
      <c r="J69" s="81">
        <f t="shared" si="6"/>
        <v>0.21264182031154633</v>
      </c>
      <c r="K69" s="77">
        <f t="shared" si="7"/>
        <v>0</v>
      </c>
      <c r="L69" s="70">
        <f t="shared" si="7"/>
        <v>0</v>
      </c>
      <c r="T69" s="15"/>
      <c r="U69" s="15"/>
      <c r="V69" s="15"/>
      <c r="W69" s="15"/>
    </row>
    <row r="70" spans="1:23" ht="12.75">
      <c r="A70" s="40" t="str">
        <f t="shared" si="0"/>
        <v>Solar Residential Water Heater (per. 40 sq.ft. collector area), Solar Zone 2 - Winter Peaking</v>
      </c>
      <c r="B70" s="11">
        <f>('[6]Summary of Residential Units'!$D$2+'[6]Summary of Residential Units'!$D$4)*'[7]PNW Solar Zones by State'!$D3</f>
        <v>1886151.2440250483</v>
      </c>
      <c r="C70" s="61">
        <f>0.01/5</f>
        <v>0.002</v>
      </c>
      <c r="D70" s="39">
        <v>0.25</v>
      </c>
      <c r="E70" s="11">
        <f aca="true" t="shared" si="9" ref="E70:E78">K31</f>
        <v>2044.875</v>
      </c>
      <c r="F70" s="43">
        <f t="shared" si="2"/>
        <v>0.880580713499023</v>
      </c>
      <c r="G70" s="44">
        <f t="shared" si="3"/>
        <v>109.19200847387884</v>
      </c>
      <c r="H70" s="44">
        <f t="shared" si="4"/>
        <v>171.04745171531764</v>
      </c>
      <c r="I70" s="75">
        <f t="shared" si="5"/>
        <v>0.2246754304141132</v>
      </c>
      <c r="J70" s="81">
        <f t="shared" si="6"/>
        <v>0.22467543184757233</v>
      </c>
      <c r="K70" s="77">
        <f t="shared" si="7"/>
        <v>0</v>
      </c>
      <c r="L70" s="70">
        <f t="shared" si="7"/>
        <v>0</v>
      </c>
      <c r="T70" s="15"/>
      <c r="U70" s="15"/>
      <c r="V70" s="15"/>
      <c r="W70" s="15"/>
    </row>
    <row r="71" spans="1:23" ht="12.75">
      <c r="A71" s="40" t="str">
        <f t="shared" si="0"/>
        <v>Solar Residential Water Heater (per. 40 sq.ft. collector area), Solar Zone 3 - Winter Peaking</v>
      </c>
      <c r="B71" s="11">
        <f>('[6]Summary of Residential Units'!$D$2+'[6]Summary of Residential Units'!$D$4)*'[7]PNW Solar Zones by State'!$D4</f>
        <v>1263709.0227106551</v>
      </c>
      <c r="C71" s="61">
        <f>0.01/5</f>
        <v>0.002</v>
      </c>
      <c r="D71" s="39">
        <v>0.25</v>
      </c>
      <c r="E71" s="11">
        <f t="shared" si="9"/>
        <v>2367.75</v>
      </c>
      <c r="F71" s="43">
        <f t="shared" si="2"/>
        <v>0.6831385932701264</v>
      </c>
      <c r="G71" s="44">
        <f t="shared" si="3"/>
        <v>84.70918556549567</v>
      </c>
      <c r="H71" s="44">
        <f t="shared" si="4"/>
        <v>147.7227992086834</v>
      </c>
      <c r="I71" s="75">
        <f t="shared" si="5"/>
        <v>0.26140826757018815</v>
      </c>
      <c r="J71" s="81">
        <f t="shared" si="6"/>
        <v>0.261408269405365</v>
      </c>
      <c r="K71" s="77">
        <f t="shared" si="7"/>
        <v>0</v>
      </c>
      <c r="L71" s="70">
        <f t="shared" si="7"/>
        <v>0</v>
      </c>
      <c r="T71" s="15"/>
      <c r="U71" s="15"/>
      <c r="V71" s="15"/>
      <c r="W71" s="15"/>
    </row>
    <row r="72" spans="1:23" ht="12.75">
      <c r="A72" s="40" t="str">
        <f t="shared" si="0"/>
        <v>Solar Residential Water Heater (per. 40 sq.ft. collector area), Solar Zone 4 - Winter Peaking</v>
      </c>
      <c r="B72" s="11">
        <f>('[6]Summary of Residential Units'!$D$2+'[6]Summary of Residential Units'!$D$4)*'[7]PNW Solar Zones by State'!$D5</f>
        <v>492732.95697513846</v>
      </c>
      <c r="C72" s="61">
        <f>0.01/5</f>
        <v>0.002</v>
      </c>
      <c r="D72" s="39">
        <v>0.25</v>
      </c>
      <c r="E72" s="11">
        <f t="shared" si="9"/>
        <v>2690.6249999999995</v>
      </c>
      <c r="F72" s="43">
        <f t="shared" si="2"/>
        <v>0.3026848430048474</v>
      </c>
      <c r="G72" s="44">
        <f t="shared" si="3"/>
        <v>37.532920532601075</v>
      </c>
      <c r="H72" s="44">
        <f t="shared" si="4"/>
        <v>129.99606330364142</v>
      </c>
      <c r="I72" s="75">
        <f t="shared" si="5"/>
        <v>0.30045864613149603</v>
      </c>
      <c r="J72" s="81">
        <f t="shared" si="6"/>
        <v>0.3004586398601532</v>
      </c>
      <c r="K72" s="77">
        <f t="shared" si="7"/>
        <v>0</v>
      </c>
      <c r="L72" s="70">
        <f t="shared" si="7"/>
        <v>0</v>
      </c>
      <c r="T72" s="15"/>
      <c r="U72" s="15"/>
      <c r="V72" s="15"/>
      <c r="W72" s="15"/>
    </row>
    <row r="73" spans="1:23" ht="12.75">
      <c r="A73" s="40" t="str">
        <f t="shared" si="0"/>
        <v>Solar Residential Water Heater (per. 40 sq.ft. collector area), Solar Zone 5 - Winter Peaking</v>
      </c>
      <c r="B73" s="11">
        <f>('[6]Summary of Residential Units'!$D$2+'[6]Summary of Residential Units'!$D$4)*'[7]PNW Solar Zones by State'!$D6</f>
        <v>21865.8676345311</v>
      </c>
      <c r="C73" s="61">
        <f>0.01/5</f>
        <v>0.002</v>
      </c>
      <c r="D73" s="39">
        <v>0.25</v>
      </c>
      <c r="E73" s="11">
        <f t="shared" si="9"/>
        <v>2798.25</v>
      </c>
      <c r="F73" s="43">
        <f t="shared" si="2"/>
        <v>0.013969443860348551</v>
      </c>
      <c r="G73" s="44">
        <f t="shared" si="3"/>
        <v>1.7322110386832201</v>
      </c>
      <c r="H73" s="44">
        <f t="shared" si="4"/>
        <v>124.99621471503981</v>
      </c>
      <c r="I73" s="75">
        <f t="shared" si="5"/>
        <v>0.3107495391510937</v>
      </c>
      <c r="J73" s="81">
        <f t="shared" si="6"/>
        <v>0.3107495605945587</v>
      </c>
      <c r="K73" s="77">
        <f t="shared" si="7"/>
        <v>0</v>
      </c>
      <c r="L73" s="70">
        <f t="shared" si="7"/>
        <v>0</v>
      </c>
      <c r="T73" s="15"/>
      <c r="U73" s="15"/>
      <c r="V73" s="15"/>
      <c r="W73" s="15"/>
    </row>
    <row r="74" spans="1:22" ht="12.75">
      <c r="A74" s="40" t="str">
        <f t="shared" si="0"/>
        <v>Customer-side Solar PV (1 KW System), Solar Zone 1, Winter peak load area</v>
      </c>
      <c r="B74" s="11">
        <f>B69</f>
        <v>1575716.9086550449</v>
      </c>
      <c r="C74" s="59">
        <v>0</v>
      </c>
      <c r="D74" s="39">
        <v>0.1</v>
      </c>
      <c r="E74" s="11">
        <f t="shared" si="9"/>
        <v>1302.2625</v>
      </c>
      <c r="F74" s="43">
        <f t="shared" si="2"/>
        <v>0</v>
      </c>
      <c r="G74" s="44">
        <f t="shared" si="3"/>
        <v>23.42462375293825</v>
      </c>
      <c r="H74" s="44">
        <f t="shared" si="4"/>
        <v>377.62331881137106</v>
      </c>
      <c r="I74" s="75">
        <f t="shared" si="5"/>
        <v>0.10272939315515739</v>
      </c>
      <c r="J74" s="81">
        <f t="shared" si="6"/>
        <v>0.11861824244260788</v>
      </c>
      <c r="K74" s="77">
        <f t="shared" si="7"/>
        <v>0</v>
      </c>
      <c r="L74" s="70">
        <f t="shared" si="7"/>
        <v>0</v>
      </c>
      <c r="M74" s="31"/>
      <c r="S74" s="15"/>
      <c r="T74" s="15"/>
      <c r="U74" s="15"/>
      <c r="V74" s="15"/>
    </row>
    <row r="75" spans="1:22" ht="12.75">
      <c r="A75" s="40" t="str">
        <f t="shared" si="0"/>
        <v>Customer-side Solar PV (1 KW System), Solar Zone 2, Winter peak load area</v>
      </c>
      <c r="B75" s="11">
        <f>B70</f>
        <v>1886151.2440250483</v>
      </c>
      <c r="C75" s="59">
        <v>0</v>
      </c>
      <c r="D75" s="39">
        <v>0.1</v>
      </c>
      <c r="E75" s="11">
        <f t="shared" si="9"/>
        <v>1420.65</v>
      </c>
      <c r="F75" s="43">
        <f t="shared" si="2"/>
        <v>0</v>
      </c>
      <c r="G75" s="44">
        <f t="shared" si="3"/>
        <v>30.58859320575554</v>
      </c>
      <c r="H75" s="44">
        <f t="shared" si="4"/>
        <v>346.15470891042344</v>
      </c>
      <c r="I75" s="75">
        <f t="shared" si="5"/>
        <v>0.11179245371361804</v>
      </c>
      <c r="J75" s="81">
        <f t="shared" si="6"/>
        <v>0.12912574410438538</v>
      </c>
      <c r="K75" s="77">
        <f t="shared" si="7"/>
        <v>0</v>
      </c>
      <c r="L75" s="70">
        <f t="shared" si="7"/>
        <v>0</v>
      </c>
      <c r="M75" s="31"/>
      <c r="S75" s="15"/>
      <c r="T75" s="15"/>
      <c r="U75" s="15"/>
      <c r="V75" s="15"/>
    </row>
    <row r="76" spans="1:22" ht="12.75">
      <c r="A76" s="40" t="str">
        <f t="shared" si="0"/>
        <v>Customer-side Solar PV (1 KW System), Solar Zone 3, Winter peak load area</v>
      </c>
      <c r="B76" s="11">
        <f>B71</f>
        <v>1263709.0227106551</v>
      </c>
      <c r="C76" s="59">
        <v>0</v>
      </c>
      <c r="D76" s="39">
        <v>0.1</v>
      </c>
      <c r="E76" s="11">
        <f t="shared" si="9"/>
        <v>1657.425</v>
      </c>
      <c r="F76" s="43">
        <f t="shared" si="2"/>
        <v>0</v>
      </c>
      <c r="G76" s="44">
        <f t="shared" si="3"/>
        <v>23.909850764454426</v>
      </c>
      <c r="H76" s="44">
        <f t="shared" si="4"/>
        <v>296.7040362089344</v>
      </c>
      <c r="I76" s="75">
        <f t="shared" si="5"/>
        <v>0.12813608426632342</v>
      </c>
      <c r="J76" s="81">
        <f t="shared" si="6"/>
        <v>0.14835825562477112</v>
      </c>
      <c r="K76" s="77">
        <f t="shared" si="7"/>
        <v>0</v>
      </c>
      <c r="L76" s="70">
        <f t="shared" si="7"/>
        <v>0</v>
      </c>
      <c r="M76" s="31"/>
      <c r="S76" s="15"/>
      <c r="T76" s="15"/>
      <c r="U76" s="15"/>
      <c r="V76" s="15"/>
    </row>
    <row r="77" spans="1:22" ht="12.75">
      <c r="A77" s="40" t="str">
        <f t="shared" si="0"/>
        <v>Customer-side Solar PV (1 KW System), Solar Zone 4, Winter peak load area</v>
      </c>
      <c r="B77" s="11">
        <f>B72</f>
        <v>492732.95697513846</v>
      </c>
      <c r="C77" s="59">
        <v>0</v>
      </c>
      <c r="D77" s="39">
        <v>0.1</v>
      </c>
      <c r="E77" s="11">
        <f t="shared" si="9"/>
        <v>1829.625</v>
      </c>
      <c r="F77" s="43">
        <f t="shared" si="2"/>
        <v>0</v>
      </c>
      <c r="G77" s="44">
        <f t="shared" si="3"/>
        <v>10.291284662164816</v>
      </c>
      <c r="H77" s="44">
        <f t="shared" si="4"/>
        <v>268.7789504480935</v>
      </c>
      <c r="I77" s="75">
        <f t="shared" si="5"/>
        <v>0.13900984068312172</v>
      </c>
      <c r="J77" s="81">
        <f t="shared" si="6"/>
        <v>0.16133302450180054</v>
      </c>
      <c r="K77" s="77">
        <f t="shared" si="7"/>
        <v>0</v>
      </c>
      <c r="L77" s="70">
        <f t="shared" si="7"/>
        <v>0</v>
      </c>
      <c r="M77" s="31"/>
      <c r="S77" s="15"/>
      <c r="T77" s="15"/>
      <c r="U77" s="15"/>
      <c r="V77" s="15"/>
    </row>
    <row r="78" spans="1:22" ht="13.5" thickBot="1">
      <c r="A78" s="100" t="str">
        <f t="shared" si="0"/>
        <v>Customer-side Solar PV (1 KW System), Solar Zone 5, Winter peak load area</v>
      </c>
      <c r="B78" s="49">
        <f>B73</f>
        <v>21865.8676345311</v>
      </c>
      <c r="C78" s="60">
        <v>0</v>
      </c>
      <c r="D78" s="50">
        <v>0.1</v>
      </c>
      <c r="E78" s="49">
        <f t="shared" si="9"/>
        <v>1904.9624999999999</v>
      </c>
      <c r="F78" s="67">
        <f t="shared" si="2"/>
        <v>0</v>
      </c>
      <c r="G78" s="68">
        <f t="shared" si="3"/>
        <v>0.4754983775541718</v>
      </c>
      <c r="H78" s="68">
        <f t="shared" si="4"/>
        <v>258.1492744416717</v>
      </c>
      <c r="I78" s="82">
        <f t="shared" si="5"/>
        <v>0.14243007758007883</v>
      </c>
      <c r="J78" s="83">
        <f t="shared" si="6"/>
        <v>0.1656724512577057</v>
      </c>
      <c r="K78" s="78">
        <f t="shared" si="7"/>
        <v>0</v>
      </c>
      <c r="L78" s="85">
        <f t="shared" si="7"/>
        <v>0</v>
      </c>
      <c r="M78" s="31"/>
      <c r="S78" s="15"/>
      <c r="T78" s="15"/>
      <c r="U78" s="15"/>
      <c r="V78" s="15"/>
    </row>
    <row r="79" spans="1:22" ht="13.5" thickBot="1">
      <c r="A79" s="36"/>
      <c r="B79" s="38"/>
      <c r="C79" s="37"/>
      <c r="D79" s="37"/>
      <c r="I79" s="1"/>
      <c r="K79" s="65">
        <f>SUM(K43:K78)</f>
        <v>1068.4417442495273</v>
      </c>
      <c r="L79" s="65">
        <f>SUM(L43:L78)</f>
        <v>1281.9551463885168</v>
      </c>
      <c r="M79" s="57" t="s">
        <v>77</v>
      </c>
      <c r="S79" s="15"/>
      <c r="T79" s="15"/>
      <c r="U79" s="15"/>
      <c r="V79" s="15"/>
    </row>
    <row r="80" spans="2:18" ht="13.5" thickBot="1">
      <c r="B80" s="6" t="s">
        <v>2</v>
      </c>
      <c r="D80" s="6"/>
      <c r="E80" s="6"/>
      <c r="F80" s="6"/>
      <c r="O80" s="15"/>
      <c r="P80" s="15"/>
      <c r="Q80" s="15"/>
      <c r="R80" s="15"/>
    </row>
    <row r="81" spans="1:21" ht="25.5">
      <c r="A81" s="52" t="s">
        <v>3</v>
      </c>
      <c r="B81" s="62" t="s">
        <v>70</v>
      </c>
      <c r="C81" s="62" t="s">
        <v>73</v>
      </c>
      <c r="D81" s="33" t="s">
        <v>55</v>
      </c>
      <c r="E81" s="7" t="s">
        <v>4</v>
      </c>
      <c r="F81" s="7" t="s">
        <v>5</v>
      </c>
      <c r="G81" s="7" t="s">
        <v>6</v>
      </c>
      <c r="H81" s="7" t="s">
        <v>74</v>
      </c>
      <c r="I81" s="7" t="s">
        <v>61</v>
      </c>
      <c r="J81" s="7" t="s">
        <v>62</v>
      </c>
      <c r="K81" s="8" t="s">
        <v>7</v>
      </c>
      <c r="L81" s="31"/>
      <c r="R81" s="15"/>
      <c r="S81" s="15"/>
      <c r="T81" s="15"/>
      <c r="U81" s="15"/>
    </row>
    <row r="82" spans="1:21" ht="12.75">
      <c r="A82" s="53" t="s">
        <v>8</v>
      </c>
      <c r="B82" s="63">
        <v>0</v>
      </c>
      <c r="C82" s="63">
        <v>0</v>
      </c>
      <c r="D82" s="34">
        <v>0</v>
      </c>
      <c r="E82" s="12">
        <v>0</v>
      </c>
      <c r="F82" s="12">
        <v>0</v>
      </c>
      <c r="G82" s="12">
        <v>0</v>
      </c>
      <c r="H82" s="12">
        <v>0</v>
      </c>
      <c r="I82" s="48">
        <v>0</v>
      </c>
      <c r="J82" s="48">
        <v>0</v>
      </c>
      <c r="K82" s="66">
        <f>SUM(B82:J82)</f>
        <v>0</v>
      </c>
      <c r="L82" s="31"/>
      <c r="R82" s="15"/>
      <c r="S82" s="15"/>
      <c r="T82" s="15"/>
      <c r="U82" s="15"/>
    </row>
    <row r="83" spans="1:12" ht="12.75">
      <c r="A83" s="53" t="s">
        <v>9</v>
      </c>
      <c r="B83" s="63">
        <f aca="true" t="shared" si="10" ref="B83:B92">G$43</f>
        <v>658.0266023410959</v>
      </c>
      <c r="C83" s="63">
        <v>0</v>
      </c>
      <c r="D83" s="34">
        <v>0</v>
      </c>
      <c r="E83" s="12">
        <f>G$49</f>
        <v>75.52728414656156</v>
      </c>
      <c r="F83" s="12">
        <f>G$44</f>
        <v>12.180373566428575</v>
      </c>
      <c r="G83" s="12">
        <v>0</v>
      </c>
      <c r="H83" s="12">
        <v>0</v>
      </c>
      <c r="I83" s="48">
        <v>0</v>
      </c>
      <c r="J83" s="48">
        <v>0</v>
      </c>
      <c r="K83" s="66">
        <f aca="true" t="shared" si="11" ref="K83:K92">SUM(B83:J83)</f>
        <v>745.734260054086</v>
      </c>
      <c r="L83" s="31"/>
    </row>
    <row r="84" spans="1:12" ht="12.75">
      <c r="A84" s="53" t="s">
        <v>10</v>
      </c>
      <c r="B84" s="63">
        <f t="shared" si="10"/>
        <v>658.0266023410959</v>
      </c>
      <c r="C84" s="63">
        <f>G51+G52</f>
        <v>3.218256749656284</v>
      </c>
      <c r="D84" s="34">
        <v>0</v>
      </c>
      <c r="E84" s="12">
        <f>G$49</f>
        <v>75.52728414656156</v>
      </c>
      <c r="F84" s="12">
        <f aca="true" t="shared" si="12" ref="F84:F91">G$44</f>
        <v>12.180373566428575</v>
      </c>
      <c r="G84" s="12">
        <f>SUM(G$57:G57)</f>
        <v>56.50593892683539</v>
      </c>
      <c r="H84" s="12">
        <v>0</v>
      </c>
      <c r="I84" s="48">
        <v>0</v>
      </c>
      <c r="J84" s="48">
        <v>0</v>
      </c>
      <c r="K84" s="66">
        <f t="shared" si="11"/>
        <v>805.4584557305776</v>
      </c>
      <c r="L84" s="31"/>
    </row>
    <row r="85" spans="1:29" ht="12.75">
      <c r="A85" s="53" t="s">
        <v>11</v>
      </c>
      <c r="B85" s="63">
        <f t="shared" si="10"/>
        <v>658.0266023410959</v>
      </c>
      <c r="C85" s="63">
        <f aca="true" t="shared" si="13" ref="C85:C90">C84</f>
        <v>3.218256749656284</v>
      </c>
      <c r="D85" s="34">
        <v>0</v>
      </c>
      <c r="E85" s="12">
        <f>G$49</f>
        <v>75.52728414656156</v>
      </c>
      <c r="F85" s="12">
        <f t="shared" si="12"/>
        <v>12.180373566428575</v>
      </c>
      <c r="G85" s="12">
        <f>SUM(G$57:G$58)</f>
        <v>96.15922940180735</v>
      </c>
      <c r="H85" s="12">
        <v>0</v>
      </c>
      <c r="I85" s="48">
        <v>0</v>
      </c>
      <c r="J85" s="48">
        <v>0</v>
      </c>
      <c r="K85" s="66">
        <f t="shared" si="11"/>
        <v>845.1117462055496</v>
      </c>
      <c r="L85" s="31"/>
      <c r="R85" s="71" t="s">
        <v>3</v>
      </c>
      <c r="S85" s="72" t="s">
        <v>8</v>
      </c>
      <c r="T85" s="72" t="s">
        <v>9</v>
      </c>
      <c r="U85" s="72" t="s">
        <v>10</v>
      </c>
      <c r="V85" s="72" t="s">
        <v>11</v>
      </c>
      <c r="W85" s="72" t="s">
        <v>12</v>
      </c>
      <c r="X85" s="72" t="s">
        <v>13</v>
      </c>
      <c r="Y85" s="72" t="s">
        <v>14</v>
      </c>
      <c r="Z85" s="72" t="s">
        <v>15</v>
      </c>
      <c r="AA85" s="72" t="s">
        <v>16</v>
      </c>
      <c r="AB85" s="72" t="s">
        <v>17</v>
      </c>
      <c r="AC85" s="72" t="s">
        <v>18</v>
      </c>
    </row>
    <row r="86" spans="1:29" ht="12.75">
      <c r="A86" s="53" t="s">
        <v>12</v>
      </c>
      <c r="B86" s="63">
        <f t="shared" si="10"/>
        <v>658.0266023410959</v>
      </c>
      <c r="C86" s="63">
        <f t="shared" si="13"/>
        <v>3.218256749656284</v>
      </c>
      <c r="D86" s="34">
        <v>0</v>
      </c>
      <c r="E86" s="12">
        <f>G$49</f>
        <v>75.52728414656156</v>
      </c>
      <c r="F86" s="12">
        <f t="shared" si="12"/>
        <v>12.180373566428575</v>
      </c>
      <c r="G86" s="12">
        <f>SUM(G$57:G$58)</f>
        <v>96.15922940180735</v>
      </c>
      <c r="H86" s="12">
        <f>SUM(G$60:G62)</f>
        <v>14.110955882623529</v>
      </c>
      <c r="I86" s="48">
        <v>0</v>
      </c>
      <c r="J86" s="48">
        <v>0</v>
      </c>
      <c r="K86" s="66">
        <f t="shared" si="11"/>
        <v>859.2227020881732</v>
      </c>
      <c r="L86" s="31"/>
      <c r="R86" s="79" t="s">
        <v>70</v>
      </c>
      <c r="S86" s="80">
        <v>655.2670456278336</v>
      </c>
      <c r="T86" s="80">
        <v>655.2670456278336</v>
      </c>
      <c r="U86" s="80">
        <v>655.2670456278336</v>
      </c>
      <c r="V86" s="80">
        <v>655.2670456278336</v>
      </c>
      <c r="W86" s="80">
        <v>655.2670456278336</v>
      </c>
      <c r="X86" s="80">
        <v>655.2670456278336</v>
      </c>
      <c r="Y86" s="80">
        <v>655.2670456278336</v>
      </c>
      <c r="Z86" s="80">
        <v>655.2670456278336</v>
      </c>
      <c r="AA86" s="80">
        <v>655.2670456278336</v>
      </c>
      <c r="AB86" s="80">
        <v>655.2670456278336</v>
      </c>
      <c r="AC86" s="80">
        <v>655.2670456278336</v>
      </c>
    </row>
    <row r="87" spans="1:29" ht="12.75">
      <c r="A87" s="53" t="s">
        <v>13</v>
      </c>
      <c r="B87" s="63">
        <f t="shared" si="10"/>
        <v>658.0266023410959</v>
      </c>
      <c r="C87" s="63">
        <f t="shared" si="13"/>
        <v>3.218256749656284</v>
      </c>
      <c r="D87" s="34">
        <v>0</v>
      </c>
      <c r="E87" s="12">
        <f>G$49+G$50</f>
        <v>289.0406862855512</v>
      </c>
      <c r="F87" s="12">
        <f t="shared" si="12"/>
        <v>12.180373566428575</v>
      </c>
      <c r="G87" s="12">
        <f>SUM(G$57:G$59)</f>
        <v>319.4892274457851</v>
      </c>
      <c r="H87" s="12">
        <f>SUM(G$60:G66)</f>
        <v>31.62021717868477</v>
      </c>
      <c r="I87" s="48">
        <v>0</v>
      </c>
      <c r="J87" s="48">
        <v>0</v>
      </c>
      <c r="K87" s="66">
        <f t="shared" si="11"/>
        <v>1313.5753635672017</v>
      </c>
      <c r="L87" s="31"/>
      <c r="R87" s="79" t="s">
        <v>73</v>
      </c>
      <c r="S87" s="80">
        <v>0</v>
      </c>
      <c r="T87" s="80">
        <v>0</v>
      </c>
      <c r="U87" s="80">
        <v>4.2764837429967475</v>
      </c>
      <c r="V87" s="80">
        <v>4.2764837429967475</v>
      </c>
      <c r="W87" s="80">
        <v>4.2764837429967475</v>
      </c>
      <c r="X87" s="80">
        <v>4.2764837429967475</v>
      </c>
      <c r="Y87" s="80">
        <v>4.2764837429967475</v>
      </c>
      <c r="Z87" s="80">
        <v>4.2764837429967475</v>
      </c>
      <c r="AA87" s="80">
        <v>4.2764837429967475</v>
      </c>
      <c r="AB87" s="80">
        <v>19.988661324939283</v>
      </c>
      <c r="AC87" s="80">
        <v>36.55800897307441</v>
      </c>
    </row>
    <row r="88" spans="1:29" ht="12.75">
      <c r="A88" s="53" t="s">
        <v>14</v>
      </c>
      <c r="B88" s="63">
        <f t="shared" si="10"/>
        <v>658.0266023410959</v>
      </c>
      <c r="C88" s="63">
        <f t="shared" si="13"/>
        <v>3.218256749656284</v>
      </c>
      <c r="D88" s="34">
        <v>0</v>
      </c>
      <c r="E88" s="12">
        <f aca="true" t="shared" si="14" ref="E87:E92">E87</f>
        <v>289.0406862855512</v>
      </c>
      <c r="F88" s="12">
        <f t="shared" si="12"/>
        <v>12.180373566428575</v>
      </c>
      <c r="G88" s="12">
        <f>G87+G59</f>
        <v>542.8192254897629</v>
      </c>
      <c r="H88" s="12">
        <f>SUM(G$60:G$68)</f>
        <v>38.21801921825741</v>
      </c>
      <c r="I88" s="48">
        <v>0</v>
      </c>
      <c r="J88" s="48">
        <v>0</v>
      </c>
      <c r="K88" s="66">
        <f t="shared" si="11"/>
        <v>1543.5031636507522</v>
      </c>
      <c r="L88" s="31"/>
      <c r="R88" s="73" t="s">
        <v>55</v>
      </c>
      <c r="S88" s="73">
        <v>0</v>
      </c>
      <c r="T88" s="73">
        <v>0</v>
      </c>
      <c r="U88" s="73">
        <v>0</v>
      </c>
      <c r="V88" s="73">
        <v>0</v>
      </c>
      <c r="W88" s="73">
        <v>0</v>
      </c>
      <c r="X88" s="73">
        <v>0</v>
      </c>
      <c r="Y88" s="73">
        <v>0</v>
      </c>
      <c r="Z88" s="73">
        <v>0</v>
      </c>
      <c r="AA88" s="73">
        <v>0</v>
      </c>
      <c r="AB88" s="73">
        <v>0</v>
      </c>
      <c r="AC88" s="73">
        <v>2</v>
      </c>
    </row>
    <row r="89" spans="1:29" ht="12.75">
      <c r="A89" s="53" t="s">
        <v>15</v>
      </c>
      <c r="B89" s="63">
        <f t="shared" si="10"/>
        <v>658.0266023410959</v>
      </c>
      <c r="C89" s="63">
        <f t="shared" si="13"/>
        <v>3.218256749656284</v>
      </c>
      <c r="D89" s="34">
        <v>0</v>
      </c>
      <c r="E89" s="12">
        <f t="shared" si="14"/>
        <v>289.0406862855512</v>
      </c>
      <c r="F89" s="12">
        <f t="shared" si="12"/>
        <v>12.180373566428575</v>
      </c>
      <c r="G89" s="12">
        <f aca="true" t="shared" si="15" ref="G87:G92">G88</f>
        <v>542.8192254897629</v>
      </c>
      <c r="H89" s="12">
        <f>SUM(G$60:G$68)</f>
        <v>38.21801921825741</v>
      </c>
      <c r="I89" s="48">
        <v>0</v>
      </c>
      <c r="J89" s="48">
        <v>0</v>
      </c>
      <c r="K89" s="66">
        <f t="shared" si="11"/>
        <v>1543.5031636507522</v>
      </c>
      <c r="L89" s="31"/>
      <c r="R89" s="73" t="s">
        <v>4</v>
      </c>
      <c r="S89" s="73">
        <v>0</v>
      </c>
      <c r="T89" s="73">
        <v>0</v>
      </c>
      <c r="U89" s="73">
        <v>0</v>
      </c>
      <c r="V89" s="73">
        <v>0</v>
      </c>
      <c r="W89" s="73">
        <v>18</v>
      </c>
      <c r="X89" s="73">
        <v>18</v>
      </c>
      <c r="Y89" s="73">
        <v>18</v>
      </c>
      <c r="Z89" s="73">
        <v>18</v>
      </c>
      <c r="AA89" s="73">
        <v>18</v>
      </c>
      <c r="AB89" s="73">
        <v>18</v>
      </c>
      <c r="AC89" s="73">
        <v>18</v>
      </c>
    </row>
    <row r="90" spans="1:29" ht="12.75">
      <c r="A90" s="53" t="s">
        <v>16</v>
      </c>
      <c r="B90" s="63">
        <f t="shared" si="10"/>
        <v>658.0266023410959</v>
      </c>
      <c r="C90" s="63">
        <f t="shared" si="13"/>
        <v>3.218256749656284</v>
      </c>
      <c r="D90" s="34">
        <v>0</v>
      </c>
      <c r="E90" s="12">
        <f t="shared" si="14"/>
        <v>289.0406862855512</v>
      </c>
      <c r="F90" s="12">
        <f t="shared" si="12"/>
        <v>12.180373566428575</v>
      </c>
      <c r="G90" s="12">
        <f t="shared" si="15"/>
        <v>542.8192254897629</v>
      </c>
      <c r="H90" s="12">
        <f>SUM(G$60:G$68)</f>
        <v>38.21801921825741</v>
      </c>
      <c r="I90" s="48">
        <v>0</v>
      </c>
      <c r="J90" s="48">
        <v>0</v>
      </c>
      <c r="K90" s="66">
        <f t="shared" si="11"/>
        <v>1543.5031636507522</v>
      </c>
      <c r="L90" s="31"/>
      <c r="R90" s="73" t="s">
        <v>5</v>
      </c>
      <c r="S90" s="73">
        <v>22.93285324384758</v>
      </c>
      <c r="T90" s="73">
        <v>22.93285324384758</v>
      </c>
      <c r="U90" s="73">
        <v>22.93285324384758</v>
      </c>
      <c r="V90" s="73">
        <v>22.93285324384758</v>
      </c>
      <c r="W90" s="73">
        <v>22.93285324384758</v>
      </c>
      <c r="X90" s="73">
        <v>22.93285324384758</v>
      </c>
      <c r="Y90" s="73">
        <v>22.93285324384758</v>
      </c>
      <c r="Z90" s="73">
        <v>22.93285324384758</v>
      </c>
      <c r="AA90" s="73">
        <v>22.93285324384758</v>
      </c>
      <c r="AB90" s="73">
        <v>22.93285324384758</v>
      </c>
      <c r="AC90" s="73">
        <v>22.93285324384758</v>
      </c>
    </row>
    <row r="91" spans="1:29" ht="12.75">
      <c r="A91" s="53" t="s">
        <v>17</v>
      </c>
      <c r="B91" s="63">
        <f t="shared" si="10"/>
        <v>658.0266023410959</v>
      </c>
      <c r="C91" s="63">
        <f>G53+C90</f>
        <v>15.04241523913781</v>
      </c>
      <c r="D91" s="34">
        <v>0</v>
      </c>
      <c r="E91" s="12">
        <f t="shared" si="14"/>
        <v>289.0406862855512</v>
      </c>
      <c r="F91" s="12">
        <f t="shared" si="12"/>
        <v>12.180373566428575</v>
      </c>
      <c r="G91" s="12">
        <f t="shared" si="15"/>
        <v>542.8192254897629</v>
      </c>
      <c r="H91" s="12">
        <f>SUM(G$60:G$68)</f>
        <v>38.21801921825741</v>
      </c>
      <c r="I91" s="48">
        <v>0</v>
      </c>
      <c r="J91" s="48">
        <v>0</v>
      </c>
      <c r="K91" s="66">
        <f t="shared" si="11"/>
        <v>1555.327322140234</v>
      </c>
      <c r="R91" s="73" t="s">
        <v>6</v>
      </c>
      <c r="S91" s="73">
        <v>0</v>
      </c>
      <c r="T91" s="73">
        <v>0</v>
      </c>
      <c r="U91" s="73">
        <v>57.18533059080836</v>
      </c>
      <c r="V91" s="73">
        <v>97.31538714576159</v>
      </c>
      <c r="W91" s="73">
        <v>407.07207152739727</v>
      </c>
      <c r="X91" s="73">
        <v>407.07207152739727</v>
      </c>
      <c r="Y91" s="73">
        <v>716.8287559090329</v>
      </c>
      <c r="Z91" s="73">
        <v>716.8287559090329</v>
      </c>
      <c r="AA91" s="73">
        <v>716.8287559090329</v>
      </c>
      <c r="AB91" s="73">
        <v>716.8287559090329</v>
      </c>
      <c r="AC91" s="73">
        <v>716.8287559090329</v>
      </c>
    </row>
    <row r="92" spans="1:29" ht="13.5" thickBot="1">
      <c r="A92" s="54" t="s">
        <v>18</v>
      </c>
      <c r="B92" s="64">
        <f t="shared" si="10"/>
        <v>658.0266023410959</v>
      </c>
      <c r="C92" s="64">
        <f>SUM(G51:G55)</f>
        <v>27.511634838846902</v>
      </c>
      <c r="D92" s="55">
        <v>2</v>
      </c>
      <c r="E92" s="51">
        <f t="shared" si="14"/>
        <v>289.0406862855512</v>
      </c>
      <c r="F92" s="51">
        <f>SUM(G44:G47)</f>
        <v>64.85415243652821</v>
      </c>
      <c r="G92" s="51">
        <f t="shared" si="15"/>
        <v>542.8192254897629</v>
      </c>
      <c r="H92" s="51">
        <f>SUM(G$60:G$68)</f>
        <v>38.21801921825741</v>
      </c>
      <c r="I92" s="51">
        <f>SUM(G69:G73)</f>
        <v>319.5857639851351</v>
      </c>
      <c r="J92" s="56">
        <f>SUM(G74:G78)</f>
        <v>88.68985076286721</v>
      </c>
      <c r="K92" s="69">
        <f t="shared" si="11"/>
        <v>2030.745935358045</v>
      </c>
      <c r="R92" s="73" t="s">
        <v>74</v>
      </c>
      <c r="S92" s="73">
        <v>0</v>
      </c>
      <c r="T92" s="73">
        <v>0</v>
      </c>
      <c r="U92" s="73">
        <v>0</v>
      </c>
      <c r="V92" s="73">
        <v>0</v>
      </c>
      <c r="W92" s="73">
        <v>14.11061045122157</v>
      </c>
      <c r="X92" s="73">
        <v>31.619443126519826</v>
      </c>
      <c r="Y92" s="73">
        <v>38.21708365414194</v>
      </c>
      <c r="Z92" s="73">
        <v>38.21708365414194</v>
      </c>
      <c r="AA92" s="73">
        <v>38.21708365414194</v>
      </c>
      <c r="AB92" s="73">
        <v>38.21708365414194</v>
      </c>
      <c r="AC92" s="73">
        <v>38.21708365414194</v>
      </c>
    </row>
    <row r="93" spans="18:29" ht="13.5" thickBot="1">
      <c r="R93" s="73" t="s">
        <v>61</v>
      </c>
      <c r="S93" s="73">
        <v>0</v>
      </c>
      <c r="T93" s="73">
        <v>0</v>
      </c>
      <c r="U93" s="73">
        <v>0</v>
      </c>
      <c r="V93" s="73">
        <v>0</v>
      </c>
      <c r="W93" s="73">
        <v>0</v>
      </c>
      <c r="X93" s="73">
        <v>0</v>
      </c>
      <c r="Y93" s="73">
        <v>0</v>
      </c>
      <c r="Z93" s="73">
        <v>0</v>
      </c>
      <c r="AA93" s="73">
        <v>0</v>
      </c>
      <c r="AB93" s="73">
        <v>0</v>
      </c>
      <c r="AC93" s="73">
        <v>319.5857639851351</v>
      </c>
    </row>
    <row r="94" spans="4:29" ht="13.5" thickBot="1">
      <c r="D94" s="31" t="s">
        <v>78</v>
      </c>
      <c r="J94" s="74">
        <f>K85/K79</f>
        <v>0.7909759710850267</v>
      </c>
      <c r="R94" s="73" t="s">
        <v>62</v>
      </c>
      <c r="S94" s="73">
        <v>0</v>
      </c>
      <c r="T94" s="73">
        <v>0</v>
      </c>
      <c r="U94" s="73">
        <v>0</v>
      </c>
      <c r="V94" s="73">
        <v>0</v>
      </c>
      <c r="W94" s="73">
        <v>0</v>
      </c>
      <c r="X94" s="73">
        <v>0</v>
      </c>
      <c r="Y94" s="73">
        <v>0</v>
      </c>
      <c r="Z94" s="73">
        <v>0</v>
      </c>
      <c r="AA94" s="73">
        <v>0</v>
      </c>
      <c r="AB94" s="73">
        <v>0</v>
      </c>
      <c r="AC94" s="73">
        <v>88.68985076286721</v>
      </c>
    </row>
    <row r="95" spans="4:29" ht="13.5" thickBot="1">
      <c r="D95" s="31" t="s">
        <v>79</v>
      </c>
      <c r="J95" s="84">
        <f>K85/L79</f>
        <v>0.6592365954350052</v>
      </c>
      <c r="R95" s="73" t="s">
        <v>7</v>
      </c>
      <c r="S95" s="73">
        <v>678.1998988716812</v>
      </c>
      <c r="T95" s="73">
        <v>678.1998988716812</v>
      </c>
      <c r="U95" s="73">
        <v>739.6617132054863</v>
      </c>
      <c r="V95" s="73">
        <v>779.7917697604396</v>
      </c>
      <c r="W95" s="73">
        <v>1121.6590645932968</v>
      </c>
      <c r="X95" s="73">
        <v>1139.167897268595</v>
      </c>
      <c r="Y95" s="73">
        <v>1455.5222221778529</v>
      </c>
      <c r="Z95" s="73">
        <v>1455.5222221778529</v>
      </c>
      <c r="AA95" s="73">
        <v>1455.5222221778529</v>
      </c>
      <c r="AB95" s="73">
        <v>1471.2343997597952</v>
      </c>
      <c r="AC95" s="73">
        <v>1898.0793621559328</v>
      </c>
    </row>
  </sheetData>
  <mergeCells count="1">
    <mergeCell ref="A2:AJ2"/>
  </mergeCells>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Eckman</dc:creator>
  <cp:keywords/>
  <dc:description/>
  <cp:lastModifiedBy>Tom Eckman</cp:lastModifiedBy>
  <dcterms:created xsi:type="dcterms:W3CDTF">2001-05-04T15:44:44Z</dcterms:created>
  <dcterms:modified xsi:type="dcterms:W3CDTF">2003-01-17T19:33:09Z</dcterms:modified>
  <cp:category/>
  <cp:version/>
  <cp:contentType/>
  <cp:contentStatus/>
</cp:coreProperties>
</file>