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projects\GovernorsReports\2015\Links\"/>
    </mc:Choice>
  </mc:AlternateContent>
  <bookViews>
    <workbookView xWindow="-15" yWindow="5745" windowWidth="19170" windowHeight="5805" tabRatio="712" firstSheet="3" activeTab="4"/>
  </bookViews>
  <sheets>
    <sheet name="1a_TotalCosts" sheetId="30" r:id="rId1"/>
    <sheet name="1b_PowerServices" sheetId="31" r:id="rId2"/>
    <sheet name="2_SpeciesType" sheetId="15" r:id="rId3"/>
    <sheet name="3_FCRPS" sheetId="16" r:id="rId4"/>
    <sheet name="4_ESASpecies" sheetId="17" r:id="rId5"/>
    <sheet name="5_Fund" sheetId="23" r:id="rId6"/>
    <sheet name="6_Category" sheetId="24" r:id="rId7"/>
    <sheet name="7_RME" sheetId="33" r:id="rId8"/>
    <sheet name="8_Province" sheetId="19" r:id="rId9"/>
    <sheet name="9_Location" sheetId="27" r:id="rId10"/>
    <sheet name="10_Contractor" sheetId="28" r:id="rId11"/>
    <sheet name="11_LandPurchases" sheetId="20" r:id="rId12"/>
    <sheet name="12_Cumulative" sheetId="21" r:id="rId13"/>
  </sheets>
  <externalReferences>
    <externalReference r:id="rId14"/>
    <externalReference r:id="rId15"/>
    <externalReference r:id="rId16"/>
  </externalReferences>
  <definedNames>
    <definedName name="_xlnm._FilterDatabase" localSheetId="10" hidden="1">'10_Contractor'!$A$2:$F$2</definedName>
    <definedName name="_xlcn.WorksheetConnection_4_CostsByLocationA3E91" hidden="1">'9_Location'!$A$4:$F$10</definedName>
    <definedName name="ASD">[1]nVision!$E$3</definedName>
    <definedName name="CreditPercent">[1]nVision!$E$9</definedName>
    <definedName name="dsa">[2]IS!#REF!</definedName>
    <definedName name="f">#REF!</definedName>
    <definedName name="FY">[1]nVision!$E$8</definedName>
    <definedName name="layout">[3]Layout!$E$4</definedName>
    <definedName name="NvsASD">"V2014-09-30"</definedName>
    <definedName name="NvsAutoDrillOk">"VN"</definedName>
    <definedName name="NvsElapsedTime">0.000127314815472346</definedName>
    <definedName name="NvsEndTime">41127.4998842593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"VCORPT"</definedName>
    <definedName name="NvsPanelEffdt">"V2013-10-01"</definedName>
    <definedName name="NvsPanelSetid">"VFCRPS"</definedName>
    <definedName name="NvsReqBU">"VCORPT"</definedName>
    <definedName name="NvsReqBUOnly">"VN"</definedName>
    <definedName name="NvsTransLed">"VN"</definedName>
    <definedName name="NvsTreeASD">"V2013-10-01"</definedName>
    <definedName name="NvsValTbl.ACCOUNT">"GL_ACCOUNT_TBL"</definedName>
    <definedName name="NvsValTbl.ANALYSIS_TYPE">"GL_ACCOUNT_TBL"</definedName>
    <definedName name="NvsValTbl.BUSINESS_UNIT">"BUS_UNIT_TBL_GL"</definedName>
    <definedName name="NvsValTbl.PROJECT_ID">"PROJECT_VW"</definedName>
    <definedName name="NvsValTbl.SCENARIO">"BD_SCENARIO_TBL"</definedName>
    <definedName name="_xlnm.Print_Area" localSheetId="0">'1a_TotalCosts'!$A$1:$AJ$38</definedName>
    <definedName name="_xlnm.Print_Titles" localSheetId="10">'10_Contractor'!$2:$2</definedName>
    <definedName name="_xlnm.Print_Titles" localSheetId="0">'1a_TotalCosts'!$A:$A</definedName>
    <definedName name="RID">[1]nVision!$E$7</definedName>
    <definedName name="StartOfYear">[1]nVision!$E$10</definedName>
    <definedName name="subtitle">'2_SpeciesType'!$D$34</definedName>
  </definedNames>
  <calcPr calcId="152511"/>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Lst>
</workbook>
</file>

<file path=xl/calcChain.xml><?xml version="1.0" encoding="utf-8"?>
<calcChain xmlns="http://schemas.openxmlformats.org/spreadsheetml/2006/main">
  <c r="I13" i="15" l="1"/>
  <c r="I4" i="24"/>
  <c r="AK9" i="21" l="1"/>
  <c r="A19" i="23" l="1"/>
  <c r="A1" i="23"/>
  <c r="A1" i="20" l="1"/>
  <c r="E12" i="27" l="1"/>
  <c r="E36" i="19" l="1"/>
  <c r="E35" i="19"/>
  <c r="E34" i="19"/>
  <c r="E33" i="19"/>
  <c r="E32" i="19"/>
  <c r="E31" i="19"/>
  <c r="E30" i="19"/>
  <c r="E29" i="19"/>
  <c r="E28" i="19"/>
  <c r="E27" i="19"/>
  <c r="E26" i="19"/>
  <c r="F37" i="19" l="1"/>
  <c r="A1" i="19"/>
  <c r="F26" i="19"/>
  <c r="C8" i="33" l="1"/>
  <c r="C7" i="33"/>
  <c r="C6" i="33"/>
  <c r="C5" i="33"/>
  <c r="C4" i="33"/>
  <c r="C3" i="33"/>
  <c r="B9" i="33"/>
  <c r="I3" i="24" l="1"/>
  <c r="I5" i="24"/>
  <c r="I6" i="24"/>
  <c r="I7" i="24"/>
  <c r="I8" i="24"/>
  <c r="I9" i="24"/>
  <c r="I10" i="24"/>
  <c r="I11" i="24"/>
  <c r="E12" i="24"/>
  <c r="B12" i="24"/>
  <c r="C12" i="24"/>
  <c r="D12" i="24"/>
  <c r="F12" i="24"/>
  <c r="H12" i="24"/>
  <c r="G12" i="24" l="1"/>
  <c r="B31" i="15" l="1"/>
  <c r="H17" i="15"/>
  <c r="G17" i="15"/>
  <c r="F17" i="15"/>
  <c r="E17" i="15"/>
  <c r="D17" i="15"/>
  <c r="C17" i="15"/>
  <c r="B17" i="15"/>
  <c r="H14" i="15"/>
  <c r="G14" i="15"/>
  <c r="F14" i="15"/>
  <c r="E14" i="15"/>
  <c r="D14" i="15"/>
  <c r="C14" i="15"/>
  <c r="B14" i="15"/>
  <c r="F38" i="19" l="1"/>
  <c r="F36" i="19"/>
  <c r="F35" i="19"/>
  <c r="F34" i="19"/>
  <c r="F33" i="19"/>
  <c r="F32" i="19"/>
  <c r="F31" i="19"/>
  <c r="F30" i="19"/>
  <c r="F29" i="19"/>
  <c r="F28" i="19"/>
  <c r="F27" i="19"/>
  <c r="B14" i="31" l="1"/>
  <c r="AO7" i="30" l="1"/>
  <c r="AO6" i="30"/>
  <c r="AO5" i="30"/>
  <c r="AO4" i="30"/>
  <c r="AO3" i="30"/>
  <c r="AI9" i="21" l="1"/>
  <c r="AJ9" i="21"/>
  <c r="AK4" i="30"/>
  <c r="B7" i="30"/>
  <c r="C7" i="30"/>
  <c r="D7" i="30"/>
  <c r="E7" i="30"/>
  <c r="F7" i="30"/>
  <c r="G7" i="30"/>
  <c r="H7" i="30"/>
  <c r="I7" i="30"/>
  <c r="J7" i="30"/>
  <c r="K7" i="30"/>
  <c r="L7" i="30"/>
  <c r="M7" i="30"/>
  <c r="N7" i="30"/>
  <c r="O7" i="30"/>
  <c r="P7" i="30"/>
  <c r="Q7" i="30"/>
  <c r="R7" i="30"/>
  <c r="S7" i="30"/>
  <c r="T7" i="30"/>
  <c r="U7" i="30"/>
  <c r="V7" i="30"/>
  <c r="W7" i="30"/>
  <c r="X7" i="30"/>
  <c r="Y7" i="30"/>
  <c r="Z7" i="30"/>
  <c r="AA7" i="30"/>
  <c r="AB7" i="30"/>
  <c r="AC7" i="30"/>
  <c r="AD7" i="30"/>
  <c r="AE7" i="30"/>
  <c r="AF7" i="30"/>
  <c r="AG7" i="30"/>
  <c r="AH7" i="30"/>
  <c r="AI7" i="30"/>
  <c r="AJ7" i="30"/>
  <c r="AK9" i="30"/>
  <c r="AN8" i="30"/>
  <c r="AD16" i="30"/>
  <c r="Q17" i="30"/>
  <c r="R17" i="30"/>
  <c r="AK17" i="30" s="1"/>
  <c r="S17" i="30"/>
  <c r="T17" i="30"/>
  <c r="U17" i="30"/>
  <c r="V17" i="30"/>
  <c r="W17" i="30"/>
  <c r="X17" i="30"/>
  <c r="Y17" i="30"/>
  <c r="Z17" i="30"/>
  <c r="AA17" i="30"/>
  <c r="AB17" i="30"/>
  <c r="AC17" i="30"/>
  <c r="AD17" i="30"/>
  <c r="AE17" i="30"/>
  <c r="AF17" i="30"/>
  <c r="AG17" i="30"/>
  <c r="AH17" i="30"/>
  <c r="AI17" i="30"/>
  <c r="AJ17" i="30"/>
  <c r="B18" i="30"/>
  <c r="B24" i="30" s="1"/>
  <c r="C18" i="30"/>
  <c r="D18" i="30"/>
  <c r="D24" i="30" s="1"/>
  <c r="D29" i="30" s="1"/>
  <c r="E18" i="30"/>
  <c r="E24" i="30" s="1"/>
  <c r="E29" i="30" s="1"/>
  <c r="F18" i="30"/>
  <c r="F24" i="30" s="1"/>
  <c r="F29" i="30" s="1"/>
  <c r="G18" i="30"/>
  <c r="H18" i="30"/>
  <c r="H24" i="30" s="1"/>
  <c r="H29" i="30" s="1"/>
  <c r="I18" i="30"/>
  <c r="I24" i="30" s="1"/>
  <c r="I29" i="30" s="1"/>
  <c r="J18" i="30"/>
  <c r="J24" i="30" s="1"/>
  <c r="J29" i="30" s="1"/>
  <c r="K18" i="30"/>
  <c r="L18" i="30"/>
  <c r="L24" i="30" s="1"/>
  <c r="L29" i="30" s="1"/>
  <c r="M18" i="30"/>
  <c r="M24" i="30" s="1"/>
  <c r="M29" i="30" s="1"/>
  <c r="N18" i="30"/>
  <c r="N24" i="30" s="1"/>
  <c r="N29" i="30" s="1"/>
  <c r="O18" i="30"/>
  <c r="P18" i="30"/>
  <c r="P24" i="30" s="1"/>
  <c r="P29" i="30" s="1"/>
  <c r="Q18" i="30"/>
  <c r="Q24" i="30" s="1"/>
  <c r="Q29" i="30" s="1"/>
  <c r="R18" i="30"/>
  <c r="R24" i="30" s="1"/>
  <c r="R29" i="30" s="1"/>
  <c r="S18" i="30"/>
  <c r="T18" i="30"/>
  <c r="T24" i="30" s="1"/>
  <c r="T29" i="30" s="1"/>
  <c r="U18" i="30"/>
  <c r="U24" i="30" s="1"/>
  <c r="U29" i="30" s="1"/>
  <c r="V18" i="30"/>
  <c r="V24" i="30" s="1"/>
  <c r="V29" i="30" s="1"/>
  <c r="W18" i="30"/>
  <c r="X18" i="30"/>
  <c r="X24" i="30" s="1"/>
  <c r="X29" i="30" s="1"/>
  <c r="Y18" i="30"/>
  <c r="Y24" i="30" s="1"/>
  <c r="Y29" i="30" s="1"/>
  <c r="Z18" i="30"/>
  <c r="Z24" i="30" s="1"/>
  <c r="Z29" i="30" s="1"/>
  <c r="AA18" i="30"/>
  <c r="AB18" i="30"/>
  <c r="AB24" i="30" s="1"/>
  <c r="AB29" i="30" s="1"/>
  <c r="AC18" i="30"/>
  <c r="AC24" i="30" s="1"/>
  <c r="AC29" i="30" s="1"/>
  <c r="AD18" i="30"/>
  <c r="AD24" i="30" s="1"/>
  <c r="AD29" i="30" s="1"/>
  <c r="AE18" i="30"/>
  <c r="AF18" i="30"/>
  <c r="AF24" i="30" s="1"/>
  <c r="AF29" i="30" s="1"/>
  <c r="AG18" i="30"/>
  <c r="AG24" i="30" s="1"/>
  <c r="AG29" i="30" s="1"/>
  <c r="AH18" i="30"/>
  <c r="AH24" i="30" s="1"/>
  <c r="AH29" i="30" s="1"/>
  <c r="AI18" i="30"/>
  <c r="AJ18" i="30"/>
  <c r="AJ24" i="30" s="1"/>
  <c r="AJ29" i="30" s="1"/>
  <c r="B23" i="30"/>
  <c r="AK23" i="30" s="1"/>
  <c r="C23" i="30"/>
  <c r="D23" i="30"/>
  <c r="E23" i="30"/>
  <c r="F23" i="30"/>
  <c r="G23" i="30"/>
  <c r="H23" i="30"/>
  <c r="I23" i="30"/>
  <c r="J23" i="30"/>
  <c r="K23" i="30"/>
  <c r="L23" i="30"/>
  <c r="M23" i="30"/>
  <c r="N23" i="30"/>
  <c r="O23" i="30"/>
  <c r="P23" i="30"/>
  <c r="Q23" i="30"/>
  <c r="R23" i="30"/>
  <c r="S23" i="30"/>
  <c r="T23" i="30"/>
  <c r="U23" i="30"/>
  <c r="V23" i="30"/>
  <c r="W23" i="30"/>
  <c r="X23" i="30"/>
  <c r="Y23" i="30"/>
  <c r="Z23" i="30"/>
  <c r="AA23" i="30"/>
  <c r="AB23" i="30"/>
  <c r="AC23" i="30"/>
  <c r="AD23" i="30"/>
  <c r="AE23" i="30"/>
  <c r="AF23" i="30"/>
  <c r="AG23" i="30"/>
  <c r="AH23" i="30"/>
  <c r="AI23" i="30"/>
  <c r="AJ23" i="30"/>
  <c r="C24" i="30"/>
  <c r="C29" i="30" s="1"/>
  <c r="G24" i="30"/>
  <c r="G29" i="30" s="1"/>
  <c r="K24" i="30"/>
  <c r="K29" i="30" s="1"/>
  <c r="O24" i="30"/>
  <c r="O29" i="30" s="1"/>
  <c r="S24" i="30"/>
  <c r="S29" i="30" s="1"/>
  <c r="W24" i="30"/>
  <c r="W29" i="30" s="1"/>
  <c r="AA24" i="30"/>
  <c r="AA29" i="30" s="1"/>
  <c r="AE24" i="30"/>
  <c r="AE29" i="30" s="1"/>
  <c r="AI24" i="30"/>
  <c r="AI29" i="30" s="1"/>
  <c r="AK26" i="30"/>
  <c r="AK27" i="30"/>
  <c r="B28" i="30"/>
  <c r="C28" i="30"/>
  <c r="D28" i="30"/>
  <c r="E28" i="30"/>
  <c r="F28" i="30"/>
  <c r="G28" i="30"/>
  <c r="H28" i="30"/>
  <c r="I28" i="30"/>
  <c r="J28" i="30"/>
  <c r="K28" i="30"/>
  <c r="L28" i="30"/>
  <c r="M28" i="30"/>
  <c r="N28" i="30"/>
  <c r="O28" i="30"/>
  <c r="P28" i="30"/>
  <c r="Q28" i="30"/>
  <c r="R28" i="30"/>
  <c r="S28" i="30"/>
  <c r="T28" i="30"/>
  <c r="U28" i="30"/>
  <c r="V28" i="30"/>
  <c r="W28" i="30"/>
  <c r="X28" i="30"/>
  <c r="Y28" i="30"/>
  <c r="Z28" i="30"/>
  <c r="AA28" i="30"/>
  <c r="AB28" i="30"/>
  <c r="AC28" i="30"/>
  <c r="AD28" i="30"/>
  <c r="AE28" i="30"/>
  <c r="AF28" i="30"/>
  <c r="AG28" i="30"/>
  <c r="AH28" i="30"/>
  <c r="AI28" i="30"/>
  <c r="AJ28" i="30"/>
  <c r="AK28" i="30"/>
  <c r="AH31" i="30"/>
  <c r="AI31" i="30"/>
  <c r="AJ31" i="30"/>
  <c r="AK31" i="30"/>
  <c r="AK32" i="30"/>
  <c r="B33" i="30"/>
  <c r="AK33" i="30" s="1"/>
  <c r="C33" i="30"/>
  <c r="D33" i="30"/>
  <c r="E33" i="30"/>
  <c r="F33" i="30"/>
  <c r="G33" i="30"/>
  <c r="H33" i="30"/>
  <c r="I33" i="30"/>
  <c r="J33" i="30"/>
  <c r="K33" i="30"/>
  <c r="L33" i="30"/>
  <c r="M33" i="30"/>
  <c r="N33" i="30"/>
  <c r="O33" i="30"/>
  <c r="P33" i="30"/>
  <c r="Q33" i="30"/>
  <c r="R33" i="30"/>
  <c r="S33" i="30"/>
  <c r="T33" i="30"/>
  <c r="U33" i="30"/>
  <c r="V33" i="30"/>
  <c r="W33" i="30"/>
  <c r="X33" i="30"/>
  <c r="Y33" i="30"/>
  <c r="Z33" i="30"/>
  <c r="AA33" i="30"/>
  <c r="AB33" i="30"/>
  <c r="AC33" i="30"/>
  <c r="AD33" i="30"/>
  <c r="AE33" i="30"/>
  <c r="AF33" i="30"/>
  <c r="AG33" i="30"/>
  <c r="AH33" i="30"/>
  <c r="AI33" i="30"/>
  <c r="AJ33" i="30"/>
  <c r="AK7" i="30" l="1"/>
  <c r="B29" i="30"/>
  <c r="AK29" i="30" s="1"/>
  <c r="AK24" i="30"/>
  <c r="H37" i="20"/>
  <c r="G37" i="20"/>
  <c r="F37" i="20"/>
  <c r="D37" i="20"/>
  <c r="C37" i="20"/>
  <c r="B37" i="20"/>
  <c r="E37" i="20" l="1"/>
  <c r="C12" i="28"/>
  <c r="D12" i="28"/>
  <c r="E12" i="28"/>
  <c r="F12" i="28"/>
  <c r="G12" i="28"/>
  <c r="H12" i="28"/>
  <c r="I12" i="28"/>
  <c r="J12" i="28"/>
  <c r="C16" i="28"/>
  <c r="D16" i="28"/>
  <c r="E16" i="28"/>
  <c r="F16" i="28"/>
  <c r="G16" i="28"/>
  <c r="H16" i="28"/>
  <c r="I16" i="28"/>
  <c r="J16" i="28"/>
  <c r="C21" i="28"/>
  <c r="D21" i="28"/>
  <c r="E21" i="28"/>
  <c r="F21" i="28"/>
  <c r="G21" i="28"/>
  <c r="H21" i="28"/>
  <c r="I21" i="28"/>
  <c r="J21" i="28"/>
  <c r="C25" i="28"/>
  <c r="D25" i="28"/>
  <c r="E25" i="28"/>
  <c r="F25" i="28"/>
  <c r="G25" i="28"/>
  <c r="H25" i="28"/>
  <c r="I25" i="28"/>
  <c r="J25" i="28"/>
  <c r="C28" i="28"/>
  <c r="D28" i="28"/>
  <c r="E28" i="28"/>
  <c r="F28" i="28"/>
  <c r="G28" i="28"/>
  <c r="H28" i="28"/>
  <c r="I28" i="28"/>
  <c r="J28" i="28"/>
  <c r="C29" i="28"/>
  <c r="D29" i="28"/>
  <c r="E29" i="28"/>
  <c r="F29" i="28"/>
  <c r="G29" i="28"/>
  <c r="H29" i="28"/>
  <c r="I29" i="28"/>
  <c r="J29" i="28"/>
  <c r="C50" i="28"/>
  <c r="D50" i="28"/>
  <c r="E50" i="28"/>
  <c r="F50" i="28"/>
  <c r="G50" i="28"/>
  <c r="H50" i="28"/>
  <c r="I50" i="28"/>
  <c r="J50" i="28"/>
  <c r="C63" i="28"/>
  <c r="D63" i="28"/>
  <c r="E63" i="28"/>
  <c r="H63" i="28"/>
  <c r="I63" i="28"/>
  <c r="J63" i="28"/>
  <c r="G63" i="28" l="1"/>
  <c r="G65" i="28" s="1"/>
  <c r="C65" i="28"/>
  <c r="F63" i="28"/>
  <c r="F65" i="28" s="1"/>
  <c r="J65" i="28"/>
  <c r="I65" i="28"/>
  <c r="E65" i="28"/>
  <c r="H65" i="28"/>
  <c r="D65" i="28"/>
  <c r="H16" i="19" l="1"/>
  <c r="G16" i="19"/>
  <c r="F16" i="19"/>
  <c r="E16" i="19"/>
  <c r="C16" i="19"/>
  <c r="B16" i="19"/>
  <c r="D16" i="19"/>
  <c r="G11" i="27" l="1"/>
  <c r="G10" i="27"/>
  <c r="G9" i="27"/>
  <c r="G8" i="27"/>
  <c r="G7" i="27"/>
  <c r="G6" i="27"/>
  <c r="G5" i="27"/>
  <c r="G4" i="27"/>
  <c r="B12" i="27" l="1"/>
  <c r="C12" i="27"/>
  <c r="D12" i="27"/>
  <c r="F12" i="27"/>
  <c r="B24" i="23" l="1"/>
  <c r="B23" i="23"/>
  <c r="B22" i="23"/>
  <c r="B21" i="23"/>
  <c r="B20" i="23"/>
  <c r="B11" i="23"/>
  <c r="C11" i="23"/>
  <c r="D11" i="23"/>
  <c r="E11" i="23"/>
  <c r="F11" i="23"/>
  <c r="G11" i="23"/>
  <c r="H11" i="23"/>
  <c r="H8" i="16" l="1"/>
  <c r="G8" i="16"/>
  <c r="F8" i="16"/>
  <c r="E8" i="16"/>
  <c r="D8" i="16"/>
  <c r="C8" i="16"/>
  <c r="B8" i="16"/>
  <c r="H5" i="16"/>
  <c r="H23" i="15" l="1"/>
  <c r="D34" i="15" s="1"/>
  <c r="G23" i="15"/>
  <c r="F23" i="15"/>
  <c r="E23" i="15"/>
  <c r="D23" i="15"/>
  <c r="C23" i="15"/>
  <c r="B23" i="15"/>
  <c r="H22" i="15"/>
  <c r="G22" i="15"/>
  <c r="F22" i="15"/>
  <c r="E22" i="15"/>
  <c r="D22" i="15"/>
  <c r="C22" i="15"/>
  <c r="B22" i="15"/>
  <c r="H21" i="15"/>
  <c r="B35" i="15" s="1"/>
  <c r="G21" i="15"/>
  <c r="F21" i="15"/>
  <c r="E21" i="15"/>
  <c r="D21" i="15"/>
  <c r="C21" i="15"/>
  <c r="B21" i="15"/>
  <c r="H20" i="15"/>
  <c r="B34" i="15" s="1"/>
  <c r="G20" i="15"/>
  <c r="F20" i="15"/>
  <c r="E20" i="15"/>
  <c r="D20" i="15"/>
  <c r="C20" i="15"/>
  <c r="B20" i="15"/>
  <c r="H19" i="15"/>
  <c r="B33" i="15" s="1"/>
  <c r="G19" i="15"/>
  <c r="F19" i="15"/>
  <c r="E19" i="15"/>
  <c r="D19" i="15"/>
  <c r="C19" i="15"/>
  <c r="B19" i="15"/>
  <c r="H18" i="15"/>
  <c r="B32" i="15" s="1"/>
  <c r="G18" i="15"/>
  <c r="F18" i="15"/>
  <c r="E18" i="15"/>
  <c r="D18" i="15"/>
  <c r="C18" i="15"/>
  <c r="B18" i="15"/>
  <c r="A27" i="23" l="1"/>
  <c r="A24" i="19"/>
  <c r="B21" i="24"/>
  <c r="B9" i="21"/>
  <c r="AH9" i="21"/>
  <c r="B20" i="17" l="1"/>
  <c r="C20" i="17"/>
  <c r="E20" i="17"/>
  <c r="F20" i="17"/>
  <c r="D20" i="17" l="1"/>
  <c r="H20" i="17" s="1"/>
  <c r="A29" i="17" s="1"/>
  <c r="G20" i="17"/>
  <c r="G5" i="16"/>
  <c r="B5" i="16"/>
  <c r="C5" i="16"/>
  <c r="D5" i="16"/>
  <c r="E5" i="16"/>
  <c r="F5" i="16"/>
</calcChain>
</file>

<file path=xl/comments1.xml><?xml version="1.0" encoding="utf-8"?>
<comments xmlns="http://schemas.openxmlformats.org/spreadsheetml/2006/main">
  <authors>
    <author>A satisfied Microsoft Office user</author>
    <author>dbt0117</author>
  </authors>
  <commentList>
    <comment ref="O2" authorId="0" shapeId="0">
      <text>
        <r>
          <rPr>
            <sz val="8"/>
            <color indexed="81"/>
            <rFont val="Tahoma"/>
            <family val="2"/>
          </rPr>
          <t>updated to FY 95 Congressional actual to the budget document. 3/23/94</t>
        </r>
      </text>
    </comment>
    <comment ref="P2" authorId="0" shapeId="0">
      <text>
        <r>
          <rPr>
            <sz val="8"/>
            <color indexed="81"/>
            <rFont val="Tahoma"/>
            <family val="2"/>
          </rPr>
          <t>Based on the FY 1995 Cong. Budget document for all Budget accounts.  PowPurch. are changed to reflect the 1994 NMFS BO.  Basis for $350 million number in the Cong. Testimony.  DOES NOT INCLUDE ANY $ FOR $40 MILLION ESA FUND.</t>
        </r>
      </text>
    </comment>
    <comment ref="Z9" authorId="1" shapeId="0">
      <text>
        <r>
          <rPr>
            <b/>
            <sz val="8"/>
            <color indexed="81"/>
            <rFont val="Tahoma"/>
            <family val="2"/>
          </rPr>
          <t>dbt0117:</t>
        </r>
        <r>
          <rPr>
            <sz val="8"/>
            <color indexed="81"/>
            <rFont val="Tahoma"/>
            <family val="2"/>
          </rPr>
          <t xml:space="preserve">
$5.1M in prior year capital adjustments was not attributed to the direct program in FY 04.  This resulted in a regionally reported program expense of $132.8M for FY 04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1"/>
        </x15:connection>
      </ext>
    </extLst>
  </connection>
</connections>
</file>

<file path=xl/sharedStrings.xml><?xml version="1.0" encoding="utf-8"?>
<sst xmlns="http://schemas.openxmlformats.org/spreadsheetml/2006/main" count="444" uniqueCount="361">
  <si>
    <t>2) Program Support includes includes contracts that contain only administrative work elements or program level spending that could not be mapped to a specific project, as well as BPA internal overhead such as personnel costs.</t>
  </si>
  <si>
    <t xml:space="preserve">1) Starting in 2008, Spending can be tracked back to a work element where the contractor explicitly identified the "Primary Focal Species" benefiting from the work.  </t>
  </si>
  <si>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</si>
  <si>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</si>
  <si>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</si>
  <si>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</si>
  <si>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</si>
  <si>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</si>
  <si>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</si>
  <si>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</si>
  <si>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</si>
  <si>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</si>
  <si>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</si>
  <si>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</si>
  <si>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</si>
  <si>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</si>
  <si>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Trout, Bull (threatened)</t>
  </si>
  <si>
    <t>Sturgeon, White - Kootenai River DPS (endangered)</t>
  </si>
  <si>
    <t>Cutthroat Trout, Lahontan (threatened)</t>
  </si>
  <si>
    <t>Chub, Oregon (endangered)</t>
  </si>
  <si>
    <t>Steelhead - Upper Willamette River DPS (threatened)</t>
  </si>
  <si>
    <t>Steelhead - Snake River DPS (threatened)</t>
  </si>
  <si>
    <t>Steelhead - Middle Columbia River DPS (threatened)</t>
  </si>
  <si>
    <t>Steelhead - Lower Columbia River DPS (threatened)</t>
  </si>
  <si>
    <t>Sockeye - Snake River ESU (endangered)</t>
  </si>
  <si>
    <t>Coho - Lower Columbia River ESU (threatened)</t>
  </si>
  <si>
    <t>Chum - Columbia River ESU (threatened)</t>
  </si>
  <si>
    <t>Chinook - Upper Willamette River ESU (threatened)</t>
  </si>
  <si>
    <t>Chinook - Upper Columbia River Spring ESU (endangered)</t>
  </si>
  <si>
    <t>Chinook - Snake River Spring/Summer ESU (threatened)</t>
  </si>
  <si>
    <t>Chinook - Snake River Fall ESU (threatened)</t>
  </si>
  <si>
    <t>Chinook - Lower Columbia River ESU (threatened)</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</si>
  <si>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</si>
  <si>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</si>
  <si>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</si>
  <si>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</si>
  <si>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</si>
  <si>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</si>
  <si>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</si>
  <si>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</si>
  <si>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</si>
  <si>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</si>
  <si>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</si>
  <si>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</si>
  <si>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</si>
  <si>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</si>
  <si>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</si>
  <si>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</si>
  <si>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</si>
  <si>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</si>
  <si>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</si>
  <si>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3) Program Support/Admin/Other includes spending that cannot be traced back to a contract that has at least one work element requiring location; contracts without any work elements at all; program level spending not mapped to a specific project; and BPA Overhead.</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</si>
  <si>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</si>
  <si>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</si>
  <si>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</si>
  <si>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</si>
  <si>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</si>
  <si>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City of Eugene</t>
  </si>
  <si>
    <t>Columbia Land Trust</t>
  </si>
  <si>
    <t>Colville Confederated Tribes</t>
  </si>
  <si>
    <t>Confederated Tribes of the Grande Ronde</t>
  </si>
  <si>
    <t>Greenbelt Land Trust</t>
  </si>
  <si>
    <t>Idaho Department of Fish and Game (IDFG)</t>
  </si>
  <si>
    <t>Idaho Office of Species Conservation</t>
  </si>
  <si>
    <t>Kittitas Conservation Trust</t>
  </si>
  <si>
    <t>Lower Columbia River Estuary Partnership (LCREP)</t>
  </si>
  <si>
    <t>Methow Salmon Recovery Foundation</t>
  </si>
  <si>
    <t>National Fish and Wildlife Foundation</t>
  </si>
  <si>
    <t>Nature Conservancy</t>
  </si>
  <si>
    <t>Nez Perce Tribe</t>
  </si>
  <si>
    <t>Oregon Watershed Enhancement Board</t>
  </si>
  <si>
    <t>S Central Washington Resource Conservation and Development</t>
  </si>
  <si>
    <t>Salish and Kootenai Confederated Tribes</t>
  </si>
  <si>
    <t>Shoshone-Bannock Tribes</t>
  </si>
  <si>
    <t>Shoshone-Paiute Tribes</t>
  </si>
  <si>
    <t>Umatilla Confederated Tribes (CTUIR)</t>
  </si>
  <si>
    <t>US Fish and Wildlife Service (USFWS)</t>
  </si>
  <si>
    <t>Willamalane Parks and Recreation District</t>
  </si>
  <si>
    <t>Yakama Confederated Tribes</t>
  </si>
  <si>
    <t>Yamhill Soil and Water Conservation District</t>
  </si>
  <si>
    <t>Ducks Unlimited</t>
  </si>
  <si>
    <t>City of Salem</t>
  </si>
  <si>
    <t>McKenzie River Trust</t>
  </si>
  <si>
    <t>Fixed Expenses</t>
  </si>
  <si>
    <t>Direct Program</t>
  </si>
  <si>
    <t>Reimbursable Expenses</t>
  </si>
  <si>
    <t>Forgone Revenues</t>
  </si>
  <si>
    <t>Power Purchases</t>
  </si>
  <si>
    <t>1978-80</t>
  </si>
  <si>
    <r>
      <t>Program Support</t>
    </r>
    <r>
      <rPr>
        <vertAlign val="superscript"/>
        <sz val="12"/>
        <rFont val="Century Gothic"/>
        <family val="2"/>
      </rPr>
      <t xml:space="preserve"> 2</t>
    </r>
  </si>
  <si>
    <t>COPY THIS TABLE TO INDESIGN (sums above rows)</t>
  </si>
  <si>
    <t>(Use this in InDesign footnote, total capital expense for final year)</t>
  </si>
  <si>
    <t>(remove footnote marks from graph X-axis labels)</t>
  </si>
  <si>
    <t>3) Negative values for Capital Spending are a result of overaccruing costs in the previous year.</t>
  </si>
  <si>
    <t>2)  Spending is estimated based on the % of funding towards a project.  For example, if a project budget is 70% BiOp and 30% General, the project expenditures will be prorated 70% towards BiOp and 30% General.</t>
  </si>
  <si>
    <t>1)  BiOp tracking at fund level began in 2009, Accords began in 2008.</t>
  </si>
  <si>
    <t>TOTAL PROGRAM</t>
  </si>
  <si>
    <t>Total BPA Overhead</t>
  </si>
  <si>
    <t>Total General</t>
  </si>
  <si>
    <t>Total Accords - BiOp</t>
  </si>
  <si>
    <r>
      <t>Total Accords</t>
    </r>
    <r>
      <rPr>
        <vertAlign val="superscript"/>
        <sz val="12"/>
        <rFont val="Century Gothic"/>
        <family val="2"/>
      </rPr>
      <t>1</t>
    </r>
  </si>
  <si>
    <t>Total BiOp (non Accord)</t>
  </si>
  <si>
    <t>FUND</t>
  </si>
  <si>
    <t>Accords - BiOp</t>
  </si>
  <si>
    <t>Accords - non-BiOp</t>
  </si>
  <si>
    <t>Figure subtitle (range named "subtitle" because it's used on many figures)</t>
  </si>
  <si>
    <t>Figure subtitle:</t>
  </si>
  <si>
    <t>Subtitle:</t>
  </si>
  <si>
    <r>
      <t xml:space="preserve">2) Estimated spending is based at the </t>
    </r>
    <r>
      <rPr>
        <u/>
        <sz val="12"/>
        <rFont val="Century Gothic"/>
        <family val="2"/>
      </rPr>
      <t>project level</t>
    </r>
    <r>
      <rPr>
        <sz val="12"/>
        <rFont val="Century Gothic"/>
        <family val="2"/>
      </rPr>
      <t>.  Therefore if a project is assigned an emphasis of Habitat, but also does RME, all expenditures for the project are included under Habitat.</t>
    </r>
  </si>
  <si>
    <t>Research, Monitoring and Evaluation</t>
  </si>
  <si>
    <t>Production (Supplementation)</t>
  </si>
  <si>
    <t>for graph</t>
  </si>
  <si>
    <t>Grand Total</t>
  </si>
  <si>
    <t>Ocean</t>
  </si>
  <si>
    <t>1) Starting in 2008, spending by state is tracked in Pisces based on where the contractor explicitly identified work location.</t>
  </si>
  <si>
    <r>
      <t xml:space="preserve">Program Support/Admin/Overhead/Other </t>
    </r>
    <r>
      <rPr>
        <vertAlign val="superscript"/>
        <sz val="12"/>
        <color theme="1"/>
        <rFont val="Century Gothic"/>
        <family val="2"/>
      </rPr>
      <t>2</t>
    </r>
  </si>
  <si>
    <t>Nevada</t>
  </si>
  <si>
    <t>British Columbia</t>
  </si>
  <si>
    <t>Montana</t>
  </si>
  <si>
    <t>Oregon</t>
  </si>
  <si>
    <t>Idaho</t>
  </si>
  <si>
    <t>Washington</t>
  </si>
  <si>
    <t>STATE</t>
  </si>
  <si>
    <t>Format for pie, and remove Systemwide</t>
  </si>
  <si>
    <t>2)  Starting in FY13, land acquisition values may include stewardship costs for long-term operations and maintenance (O&amp;M).</t>
  </si>
  <si>
    <t>1)  Values above include accruals.</t>
  </si>
  <si>
    <t>NOTES:</t>
  </si>
  <si>
    <t>GRAND TOTAL</t>
  </si>
  <si>
    <t>OTHER TOTAL</t>
  </si>
  <si>
    <t>CHIEF JOSEPH HATCHERY COST SHARE (GRANT PUD)</t>
  </si>
  <si>
    <t>NATIONAL FISH &amp; WILDLIFE FOUNDATION</t>
  </si>
  <si>
    <t>UTILITY</t>
  </si>
  <si>
    <r>
      <t>LAND ACQUISITIONS</t>
    </r>
    <r>
      <rPr>
        <vertAlign val="superscript"/>
        <sz val="11"/>
        <rFont val="Century Gothic"/>
        <family val="2"/>
      </rPr>
      <t>2</t>
    </r>
  </si>
  <si>
    <t>COLUMBIA BASIN FISH &amp; WILDLIFE AUTHORITY</t>
  </si>
  <si>
    <t>LOCAL/SEMI GOVERNMENT</t>
  </si>
  <si>
    <t>PRIVATE/NON-PROFIT/OTHER</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</si>
  <si>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</si>
  <si>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</si>
  <si>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</si>
  <si>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</si>
  <si>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</si>
  <si>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</si>
  <si>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</si>
  <si>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</si>
  <si>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</si>
  <si>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</si>
  <si>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</si>
  <si>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</si>
  <si>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</si>
  <si>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</si>
  <si>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</si>
  <si>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</si>
  <si>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</si>
  <si>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</si>
  <si>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</si>
  <si>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</si>
  <si>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</si>
  <si>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</si>
  <si>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</si>
  <si>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</si>
  <si>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</si>
  <si>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</si>
  <si>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</si>
  <si>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</si>
  <si>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</si>
  <si>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</si>
  <si>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</si>
  <si>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</si>
  <si>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</si>
  <si>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</si>
  <si>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</si>
  <si>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</si>
  <si>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</si>
  <si>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</si>
  <si>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</si>
  <si>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</si>
  <si>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</si>
  <si>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PACIFIC NW NATIONAL LABORATORY(PNNL/DEPT. OF ENERGY)</t>
  </si>
  <si>
    <t>US ARMY CORP OF ENGINEERS (COE)</t>
  </si>
  <si>
    <t>US BUREAU OF RECLAMATION (BOR)</t>
  </si>
  <si>
    <t>US FISH &amp; WILDLIFE SERVICE (USFWS)</t>
  </si>
  <si>
    <t>BPA OVERHEAD (&amp; NON-CONTRACTED PROJECT COSTS)</t>
  </si>
  <si>
    <t>NATIONAL MARINE FISHERIES (NOAA)</t>
  </si>
  <si>
    <t>FEDERAL</t>
  </si>
  <si>
    <t>Prime Contractor</t>
  </si>
  <si>
    <t>Contractor Type</t>
  </si>
  <si>
    <t>FOR CHART:</t>
  </si>
  <si>
    <t>Copy rows from above, then manually sort each section largest-to-smallest, sum all the smallest into "other"</t>
  </si>
  <si>
    <t>Federal</t>
  </si>
  <si>
    <t>State</t>
  </si>
  <si>
    <t>Tribe</t>
  </si>
  <si>
    <t>Interstate</t>
  </si>
  <si>
    <t>University</t>
  </si>
  <si>
    <t>Federal: BPA Overhead (&amp; Non-Contracted Project Costs)</t>
  </si>
  <si>
    <t>Federal: National Marine Fisheries</t>
  </si>
  <si>
    <t>Federal: US Fish &amp; Wildlife Service</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</si>
  <si>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</si>
  <si>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</si>
  <si>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</si>
  <si>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</si>
  <si>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</si>
  <si>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</si>
  <si>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</si>
  <si>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</si>
  <si>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</si>
  <si>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</si>
  <si>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</si>
  <si>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</si>
  <si>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</si>
  <si>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</si>
  <si>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</si>
  <si>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</si>
  <si>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</si>
  <si>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</si>
  <si>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</si>
  <si>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</si>
  <si>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</si>
  <si>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</si>
  <si>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</si>
  <si>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</si>
  <si>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(Figure is a map, see Illustrator file)</t>
  </si>
  <si>
    <t>Coeur D'Alene Tribe, Idaho Department of Fish and Game (IDFG), Kalispel Tribe, Kootenai Tribe</t>
  </si>
  <si>
    <t>Montana Fish, Wildlife and Parks (MFWP)</t>
  </si>
  <si>
    <t>Oregon Department Of Fish and Wildlife (ODFW)</t>
  </si>
  <si>
    <t>Washington Department of Fish and Wildlife (WDFW)</t>
  </si>
  <si>
    <t>1) Values above include bank fees, permits, etc.</t>
  </si>
  <si>
    <t>2) Starting in FY13, land acquisition values may include stewardship costs for long-term operations and maintenance (O&amp;M).</t>
  </si>
  <si>
    <t>Notes</t>
  </si>
  <si>
    <t>For chart, copy from above, sort largest to smallest</t>
  </si>
  <si>
    <t xml:space="preserve">4)  "Fixed Expenses" include depreciation, amortization and interest on investments on the Corps of Engineers' projects, and amortization and interest on the investments associated with BPA's direct Fish and Wildlife Program.       </t>
  </si>
  <si>
    <t>3) "Reimbursable/Direct-Funded Projects" includes the portion of costs BPA pays to or on behalf of other entities that is determined to be for fish and wildlife purposes.</t>
  </si>
  <si>
    <t xml:space="preserve">2) Includes High Priority and Action Plan Expenses and other supplemental programs. </t>
  </si>
  <si>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</si>
  <si>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This information has been made publicly available by BPA on 2/3/2015.  The figures shown are consistent with audited actuals that contain Agency approved financial information, except for forgone revenues and power purchases which are estimates and do not contain Agency approved financial information.</t>
  </si>
  <si>
    <t>TOTAL CREDITS</t>
  </si>
  <si>
    <t>FISH COST CONTINGENCY FUND</t>
  </si>
  <si>
    <t>4(h)(10)(C)</t>
  </si>
  <si>
    <t>CREDITS</t>
  </si>
  <si>
    <t>TOTAL PROGRAM EXPENSES, FOREGONE REVENUES, &amp; POWER PURCHASES</t>
  </si>
  <si>
    <t>TOTAL FOREGONE REVENUES AND POWER PURCHASES</t>
  </si>
  <si>
    <t xml:space="preserve">BPA POWER PURCH. FOR FISH ENHANCEMENT  </t>
  </si>
  <si>
    <t xml:space="preserve">FOREGONE REVENUES </t>
  </si>
  <si>
    <t xml:space="preserve">FORGONE REVENUES AND POWER PURCHASES </t>
  </si>
  <si>
    <t xml:space="preserve"> GRAND TOTAL PROGRAM  EXPENSES</t>
  </si>
  <si>
    <t xml:space="preserve">    TOTAL FIXED EXPENSES</t>
  </si>
  <si>
    <t xml:space="preserve">        DEPRECIATION EXPENSE  </t>
  </si>
  <si>
    <t xml:space="preserve">        AMORTIZATION EXPENSE  </t>
  </si>
  <si>
    <t xml:space="preserve">         INTEREST EXPENSE  </t>
  </si>
  <si>
    <r>
      <t xml:space="preserve">PROGRAM RELATED FIXED EXPENSES   </t>
    </r>
    <r>
      <rPr>
        <b/>
        <vertAlign val="superscript"/>
        <sz val="10"/>
        <rFont val="Arial"/>
        <family val="2"/>
      </rPr>
      <t>4/</t>
    </r>
  </si>
  <si>
    <t xml:space="preserve">      TOTAL OPERATING EXPENSES</t>
  </si>
  <si>
    <t>SUBTOTAL (REIMB/DIRECT-FUNDED)</t>
  </si>
  <si>
    <t xml:space="preserve">        NW POWER AND CONSERVATION COUNCIL ALLOCATED @ 50%</t>
  </si>
  <si>
    <t xml:space="preserve">        O &amp; M BUREAU OF RECLAMATION</t>
  </si>
  <si>
    <t>Fixed costs</t>
  </si>
  <si>
    <t xml:space="preserve">        O &amp; M CORPS OF ENGINEERS</t>
  </si>
  <si>
    <t>Direct program</t>
  </si>
  <si>
    <t xml:space="preserve">        O &amp; M  LOWER SNAKE RIVER HATCHERIES</t>
  </si>
  <si>
    <t>Reimbursable costs</t>
  </si>
  <si>
    <r>
      <t xml:space="preserve">REIMBURSABLE/DIRECT-FUNDED PROJECTS </t>
    </r>
    <r>
      <rPr>
        <b/>
        <vertAlign val="superscript"/>
        <sz val="10"/>
        <rFont val="Arial"/>
        <family val="2"/>
      </rPr>
      <t>3/</t>
    </r>
  </si>
  <si>
    <t>Forgone revenue</t>
  </si>
  <si>
    <r>
      <t xml:space="preserve">SUPPLEMENTAL MITIGATION PROGRAM EXPENSES </t>
    </r>
    <r>
      <rPr>
        <b/>
        <vertAlign val="superscript"/>
        <sz val="10"/>
        <rFont val="Arial"/>
        <family val="2"/>
      </rPr>
      <t>2/</t>
    </r>
  </si>
  <si>
    <t>Power purchases</t>
  </si>
  <si>
    <t>FISH &amp; WILDLIFE SOFTWARE EXPENSE COSTS</t>
  </si>
  <si>
    <t xml:space="preserve">BPA  DIRECT FISH AND WILDLIFE PROGRAM  </t>
  </si>
  <si>
    <t>PROGRAM EXPENSES</t>
  </si>
  <si>
    <t xml:space="preserve">     TOTAL  CAPITAL  INVESTMENTS</t>
  </si>
  <si>
    <t xml:space="preserve">         ASSOCIATED PROJECTS (FEDERAL HYDRO) </t>
  </si>
  <si>
    <t xml:space="preserve">         BPA  SOFTWARE DEVELOPMENT COSTS </t>
  </si>
  <si>
    <t xml:space="preserve">         BPA  FISH AND WILDLIFE  </t>
  </si>
  <si>
    <r>
      <t xml:space="preserve">CAPITAL  INVESTMENTS </t>
    </r>
    <r>
      <rPr>
        <b/>
        <u/>
        <vertAlign val="superscript"/>
        <sz val="10"/>
        <rFont val="Arial"/>
        <family val="2"/>
      </rPr>
      <t xml:space="preserve"> 1/</t>
    </r>
  </si>
  <si>
    <t>1978-2014</t>
  </si>
  <si>
    <t xml:space="preserve"> 1991</t>
  </si>
  <si>
    <t xml:space="preserve"> 1990</t>
  </si>
  <si>
    <t xml:space="preserve"> 1989</t>
  </si>
  <si>
    <t xml:space="preserve"> 1988</t>
  </si>
  <si>
    <t xml:space="preserve"> 1987</t>
  </si>
  <si>
    <t xml:space="preserve"> 1986</t>
  </si>
  <si>
    <t xml:space="preserve"> 1985</t>
  </si>
  <si>
    <t xml:space="preserve"> 1984</t>
  </si>
  <si>
    <t xml:space="preserve"> 1983</t>
  </si>
  <si>
    <t xml:space="preserve"> 1982</t>
  </si>
  <si>
    <t xml:space="preserve"> 1981</t>
  </si>
  <si>
    <t xml:space="preserve"> 1978-1980</t>
  </si>
  <si>
    <t>COST ELEMENT</t>
  </si>
  <si>
    <t>Total Cost of BPA Fish &amp; Wildlife Actions - 2014</t>
  </si>
  <si>
    <t>Costs in millions; total: $2.3 billion.  This information has been made publicly available by BPA on 4/27/2015 and is consistent with audited actuals that contain Agency approved financial information.</t>
  </si>
  <si>
    <t>Direct F&amp;W Program</t>
  </si>
  <si>
    <t>Lower Snake Comp Plan</t>
  </si>
  <si>
    <t>Corps of Engineers O&amp;M (est.)</t>
  </si>
  <si>
    <t>Bureau of Reclamation O&amp;M (est.)</t>
  </si>
  <si>
    <t>NW Power &amp; Conservation Council</t>
  </si>
  <si>
    <t>Interest Expense (est.)</t>
  </si>
  <si>
    <t>Amoritization/Depreciation (est.)</t>
  </si>
  <si>
    <t>Power Purchases for Fish Enhancement (est.)</t>
  </si>
  <si>
    <t>Program Support 2</t>
  </si>
  <si>
    <t>Table 3: Direct Program Expenditures of FCRPS BiOp Projects</t>
  </si>
  <si>
    <t>1) Estimated spending is based at the project level.  Therefore, if a project partially supports the FCRPS BiOp, all expenditures for the project are included.</t>
  </si>
  <si>
    <t>2) FY2014 revised as of March 9, 2016.</t>
  </si>
  <si>
    <t>Table 2: Direct Program Expenditures by Types of Species</t>
  </si>
  <si>
    <t xml:space="preserve">FIGURE 2. </t>
  </si>
  <si>
    <t>3) FY2014 revised as of March 17, 2016.</t>
  </si>
  <si>
    <t>2014 2</t>
  </si>
  <si>
    <t>1) Direct spending can be tracked back to a work element where the contractor explicitely identified the "Primary Focal Species" benefiting from the work.</t>
  </si>
  <si>
    <t>4) Revised on March 17, 2016</t>
  </si>
  <si>
    <t>Table 4: Direct Program Expenditures on ESA Listed Fish, 2015</t>
  </si>
  <si>
    <t>Total BiOp (non-Accord)</t>
  </si>
  <si>
    <t>Total Accords - Non-BiOp</t>
  </si>
  <si>
    <r>
      <t>2014</t>
    </r>
    <r>
      <rPr>
        <b/>
        <vertAlign val="superscript"/>
        <sz val="12"/>
        <rFont val="Century Gothic"/>
        <family val="2"/>
      </rPr>
      <t xml:space="preserve"> 3</t>
    </r>
    <r>
      <rPr>
        <b/>
        <sz val="12"/>
        <rFont val="Century Gothic"/>
        <family val="2"/>
      </rPr>
      <t xml:space="preserve"> </t>
    </r>
  </si>
  <si>
    <t>3)  FY2014 revised as of March 10, 2016.</t>
  </si>
  <si>
    <t>Coordination (Local/Regional)</t>
  </si>
  <si>
    <t>Coordination (BPA Overhead) 3</t>
  </si>
  <si>
    <t>Habitat (Restoration/Protection)</t>
  </si>
  <si>
    <t>2014 4</t>
  </si>
  <si>
    <t xml:space="preserve">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RM&amp;E in those respective categories.  </t>
  </si>
  <si>
    <t>3) Starting in Fiscal Year 2015 (and revised for FY2014), Costs by Category will now separate Coordination costs between Regional/Local Coordination and BPA Overhead.</t>
  </si>
  <si>
    <t>4) FY2014 - No changes as of March 9, 2016, but have split the Coordination between Regional and BPA Overhead.</t>
  </si>
  <si>
    <t>Table 6: Direct Program Expenditures by Category, FY2015</t>
  </si>
  <si>
    <t>Estimated spending is based at the project level.  Therefore if a project is labeled Artificial Production, but also supports Habitat, the expenditures are counted as Artificial Production.</t>
  </si>
  <si>
    <t>Table/Figure 7: Direct Program Expenditures for Research, Monitoring and Evaluation (RM&amp;E), FY2015</t>
  </si>
  <si>
    <t>BLUE MOUNTAIN</t>
  </si>
  <si>
    <t>COLUMBIA CASCADE</t>
  </si>
  <si>
    <t>COLUMBIA GORGE</t>
  </si>
  <si>
    <t>COLUMBIA PLATEAU</t>
  </si>
  <si>
    <t>COLUMBIA ESTUARY</t>
  </si>
  <si>
    <t>INTERMOUNTAIN</t>
  </si>
  <si>
    <t>LOWER COLUMBIA</t>
  </si>
  <si>
    <t>MIDDLE SNAKE</t>
  </si>
  <si>
    <t>MOUNTAIN COLUMBIA</t>
  </si>
  <si>
    <t>MOUNTAIN SNAKE</t>
  </si>
  <si>
    <t>UPPER SNAKE</t>
  </si>
  <si>
    <r>
      <t>OTHER</t>
    </r>
    <r>
      <rPr>
        <vertAlign val="superscript"/>
        <sz val="11"/>
        <rFont val="Century Gothic"/>
        <family val="2"/>
      </rPr>
      <t xml:space="preserve"> 2</t>
    </r>
  </si>
  <si>
    <r>
      <t>PROGRAM SUPPORT/ADMIN/ OVERHEAD/OTHER</t>
    </r>
    <r>
      <rPr>
        <vertAlign val="superscript"/>
        <sz val="11"/>
        <rFont val="Century Gothic"/>
        <family val="2"/>
      </rPr>
      <t xml:space="preserve"> 3</t>
    </r>
  </si>
  <si>
    <r>
      <t>2014</t>
    </r>
    <r>
      <rPr>
        <b/>
        <vertAlign val="superscript"/>
        <sz val="11"/>
        <rFont val="Century Gothic"/>
        <family val="2"/>
      </rPr>
      <t xml:space="preserve"> 4</t>
    </r>
  </si>
  <si>
    <t>4) FY14 revised as of March 9, 2016.</t>
  </si>
  <si>
    <r>
      <t xml:space="preserve">2014 </t>
    </r>
    <r>
      <rPr>
        <b/>
        <vertAlign val="superscript"/>
        <sz val="12"/>
        <rFont val="Century Gothic"/>
        <family val="2"/>
      </rPr>
      <t>3</t>
    </r>
  </si>
  <si>
    <t>Compiles program spending by work element location</t>
  </si>
  <si>
    <t>Table/Figure 9: Direct Program Expenditures by State, FY2015</t>
  </si>
  <si>
    <t>2) Program Support/Admin/Other includes spending that cannot be traced back to a contract that has at least one work element requiring location; contracts without any work elements; program level spending not mapped to a specific project or NPCC province; and BPA Overhead.</t>
  </si>
  <si>
    <t>Table/Figure 10: Direct Program Expenditures by Contractor Type, FY2015</t>
  </si>
  <si>
    <r>
      <t xml:space="preserve">2014 </t>
    </r>
    <r>
      <rPr>
        <b/>
        <vertAlign val="superscript"/>
        <sz val="11"/>
        <rFont val="Century Gothic"/>
        <family val="2"/>
      </rPr>
      <t>3</t>
    </r>
  </si>
  <si>
    <t>3) FY2014 - No changes as of March 09, 2016</t>
  </si>
  <si>
    <t>Friends of Buford Park</t>
  </si>
  <si>
    <t>Confederated Tribes of the Warm Springs</t>
  </si>
  <si>
    <t>Blue Mountain Land Trust</t>
  </si>
  <si>
    <r>
      <t>2014</t>
    </r>
    <r>
      <rPr>
        <b/>
        <vertAlign val="superscript"/>
        <sz val="11"/>
        <rFont val="Century Gothic"/>
        <family val="2"/>
      </rPr>
      <t xml:space="preserve"> 3</t>
    </r>
  </si>
  <si>
    <t>Totals</t>
  </si>
  <si>
    <t>Table/Figure 1B: Fish &amp; Wildlife Costs ($560 million*) comprise 24.5 percent of Total Power Services Costs in Fiscal Year 2015 ($2.277 billion)</t>
  </si>
  <si>
    <t>Table/Figure 12: Cumulative Costs 1978-2015, by Major Spending Area</t>
  </si>
  <si>
    <t>Federal: US Bureau of Reclamation</t>
  </si>
  <si>
    <t>Tribe: Shoshone-Paiute Tribes</t>
  </si>
  <si>
    <t>Tribe: Burns-Paiute</t>
  </si>
  <si>
    <t>BPA Power Business Line Costs, FY 2015</t>
  </si>
  <si>
    <t>Title</t>
  </si>
  <si>
    <t>Subtitle</t>
  </si>
  <si>
    <t>Figure 1A: Fish &amp; Wildlife Costs</t>
  </si>
  <si>
    <t>Total: $768 million does not reflect $104.1 million in obligations to capital projects or $77.7 million in credits Bonneville receives from the federal Treasury</t>
  </si>
  <si>
    <t>FY 2015</t>
  </si>
  <si>
    <t>for graph (footnote marks removed)</t>
  </si>
  <si>
    <t>Coordination (BPA Overhead)</t>
  </si>
  <si>
    <t>Non-Fish and Wildlife Costs</t>
  </si>
  <si>
    <t>Steelhead - Upper Columbia River DPS (threatened)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</si>
</sst>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0_);\(0\)"/>
    <numFmt numFmtId="165" formatCode="&quot;$&quot;#,##0"/>
    <numFmt numFmtId="166" formatCode="0.0%"/>
    <numFmt numFmtId="167" formatCode="&quot;$&quot;#.00,,\ &quot;million&quot;"/>
    <numFmt numFmtId="168" formatCode="_(&quot;$&quot;* #,##0_);_(&quot;$&quot;* \(#,##0\);_(&quot;$&quot;* &quot;-&quot;??_);_(@_)"/>
    <numFmt numFmtId="169" formatCode="&quot;$&quot;#,,\ &quot;million&quot;"/>
    <numFmt numFmtId="170" formatCode="&quot;$&quot;#,##0.0"/>
    <numFmt numFmtId="171" formatCode="&quot;$&quot;#.0,,\ &quot;million&quot;"/>
    <numFmt numFmtId="172" formatCode="0.0_);\(0.0\)"/>
    <numFmt numFmtId="173" formatCode="0.000"/>
    <numFmt numFmtId="174" formatCode="0.0"/>
    <numFmt numFmtId="175" formatCode="_(* #,##0.0_);_(* \(#,##0.0\);_(* &quot;-&quot;?_);_(@_)"/>
    <numFmt numFmtId="176" formatCode="_(* #,##0.0_);_(* \(#,##0.0\);_(* &quot;-&quot;??_);_(@_)"/>
    <numFmt numFmtId="177" formatCode="_(* #,##0_);_(* \(#,##0\);_(* &quot;-&quot;??_);_(@_)"/>
    <numFmt numFmtId="178" formatCode="&quot;$&quot;#.0\ &quot;million&quot;"/>
  </numFmts>
  <fonts count="57" x14ac:knownFonts="1">
    <font>
      <sz val="10"/>
      <name val="Helv"/>
    </font>
    <font>
      <sz val="10"/>
      <color theme="1"/>
      <name val="Arial"/>
      <family val="2"/>
    </font>
    <font>
      <sz val="10"/>
      <name val="Helv"/>
    </font>
    <font>
      <sz val="10"/>
      <name val="Arial"/>
      <family val="2"/>
    </font>
    <font>
      <sz val="8"/>
      <name val="Arial"/>
      <family val="2"/>
    </font>
    <font>
      <sz val="12"/>
      <name val="Century Gothic"/>
      <family val="2"/>
    </font>
    <font>
      <sz val="12"/>
      <name val="Times New Roman"/>
      <family val="1"/>
    </font>
    <font>
      <b/>
      <sz val="10"/>
      <name val="Arial"/>
      <family val="2"/>
    </font>
    <font>
      <b/>
      <sz val="12"/>
      <name val="Century Gothic"/>
      <family val="2"/>
    </font>
    <font>
      <sz val="10"/>
      <name val="Arial"/>
      <family val="2"/>
    </font>
    <font>
      <b/>
      <i/>
      <sz val="12"/>
      <name val="Century Gothic"/>
      <family val="2"/>
    </font>
    <font>
      <b/>
      <vertAlign val="superscript"/>
      <sz val="12"/>
      <name val="Century Gothic"/>
      <family val="2"/>
    </font>
    <font>
      <sz val="10"/>
      <name val="Arial Unicode MS"/>
      <family val="2"/>
    </font>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u/>
      <sz val="11"/>
      <color theme="1"/>
      <name val="Century Gothic"/>
      <family val="2"/>
    </font>
    <font>
      <u/>
      <sz val="11"/>
      <color theme="1"/>
      <name val="Century Gothic"/>
      <family val="2"/>
    </font>
    <font>
      <b/>
      <i/>
      <sz val="11"/>
      <color theme="1"/>
      <name val="Century Gothic"/>
      <family val="2"/>
    </font>
    <font>
      <b/>
      <sz val="14"/>
      <color theme="1"/>
      <name val="Century Gothic"/>
      <family val="2"/>
    </font>
    <font>
      <sz val="11"/>
      <name val="Century Gothic"/>
      <family val="2"/>
    </font>
    <font>
      <b/>
      <sz val="11"/>
      <name val="Century Gothic"/>
      <family val="2"/>
    </font>
    <font>
      <b/>
      <i/>
      <sz val="11"/>
      <name val="Century Gothic"/>
      <family val="2"/>
    </font>
    <font>
      <vertAlign val="superscript"/>
      <sz val="12"/>
      <name val="Century Gothic"/>
      <family val="2"/>
    </font>
    <font>
      <b/>
      <sz val="12"/>
      <color rgb="FFFF0000"/>
      <name val="Century Gothic"/>
      <family val="2"/>
    </font>
    <font>
      <sz val="10"/>
      <color rgb="FFFF0000"/>
      <name val="Arial"/>
      <family val="2"/>
    </font>
    <font>
      <sz val="12"/>
      <color rgb="FFFF0000"/>
      <name val="Century Gothic"/>
      <family val="2"/>
    </font>
    <font>
      <sz val="9"/>
      <name val="Arial"/>
      <family val="2"/>
    </font>
    <font>
      <u/>
      <sz val="12"/>
      <name val="Century Gothic"/>
      <family val="2"/>
    </font>
    <font>
      <b/>
      <sz val="8"/>
      <name val="Arial"/>
      <family val="2"/>
    </font>
    <font>
      <b/>
      <sz val="12"/>
      <color theme="1"/>
      <name val="Century Gothic"/>
      <family val="2"/>
    </font>
    <font>
      <sz val="12"/>
      <color theme="1"/>
      <name val="Century Gothic"/>
      <family val="2"/>
    </font>
    <font>
      <vertAlign val="superscript"/>
      <sz val="12"/>
      <color theme="1"/>
      <name val="Century Gothic"/>
      <family val="2"/>
    </font>
    <font>
      <b/>
      <vertAlign val="superscript"/>
      <sz val="11"/>
      <name val="Century Gothic"/>
      <family val="2"/>
    </font>
    <font>
      <vertAlign val="superscript"/>
      <sz val="11"/>
      <name val="Century Gothic"/>
      <family val="2"/>
    </font>
    <font>
      <b/>
      <sz val="14"/>
      <name val="Century Gothic"/>
      <family val="2"/>
    </font>
    <font>
      <b/>
      <sz val="10"/>
      <color theme="1"/>
      <name val="Arial"/>
      <family val="2"/>
    </font>
    <font>
      <sz val="12"/>
      <name val="Comic Sans MS"/>
      <family val="4"/>
    </font>
    <font>
      <sz val="12"/>
      <color theme="1"/>
      <name val="Comic Sans MS"/>
      <family val="4"/>
    </font>
    <font>
      <sz val="12"/>
      <name val="Arial"/>
      <family val="2"/>
    </font>
    <font>
      <b/>
      <sz val="12"/>
      <name val="Arial"/>
      <family val="2"/>
    </font>
    <font>
      <b/>
      <sz val="12"/>
      <name val="Comic Sans MS"/>
      <family val="4"/>
    </font>
    <font>
      <b/>
      <sz val="10"/>
      <color theme="1" tint="4.9989318521683403E-2"/>
      <name val="Arial"/>
      <family val="2"/>
    </font>
    <font>
      <sz val="10"/>
      <color theme="1" tint="4.9989318521683403E-2"/>
      <name val="Arial"/>
      <family val="2"/>
    </font>
    <font>
      <b/>
      <u/>
      <sz val="10"/>
      <name val="Arial"/>
      <family val="2"/>
    </font>
    <font>
      <b/>
      <vertAlign val="superscript"/>
      <sz val="10"/>
      <name val="Arial"/>
      <family val="2"/>
    </font>
    <font>
      <b/>
      <u/>
      <vertAlign val="superscript"/>
      <sz val="10"/>
      <name val="Arial"/>
      <family val="2"/>
    </font>
    <font>
      <b/>
      <sz val="10"/>
      <color indexed="10"/>
      <name val="Arial"/>
      <family val="2"/>
    </font>
    <font>
      <b/>
      <sz val="8"/>
      <color indexed="81"/>
      <name val="Tahoma"/>
      <family val="2"/>
    </font>
    <font>
      <sz val="8"/>
      <color indexed="81"/>
      <name val="Tahoma"/>
      <family val="2"/>
    </font>
    <font>
      <sz val="10"/>
      <name val="Arial"/>
      <family val="2"/>
    </font>
    <font>
      <sz val="10"/>
      <name val="Century Gothic"/>
      <family val="2"/>
    </font>
    <font>
      <b/>
      <sz val="10"/>
      <name val="Century Gothic"/>
      <family val="2"/>
    </font>
    <font>
      <b/>
      <u/>
      <sz val="10"/>
      <name val="Century Gothic"/>
      <family val="2"/>
    </font>
    <font>
      <b/>
      <sz val="10"/>
      <color theme="1"/>
      <name val="Century Gothic"/>
      <family val="2"/>
    </font>
    <font>
      <b/>
      <sz val="10"/>
      <color indexed="12"/>
      <name val="Century Gothic"/>
      <family val="2"/>
    </font>
  </fonts>
  <fills count="9">
    <fill>
      <patternFill patternType="none"/>
    </fill>
    <fill>
      <patternFill patternType="gray125"/>
    </fill>
    <fill>
      <patternFill patternType="solid">
        <fgColor rgb="FFFFFFCC"/>
      </patternFill>
    </fill>
    <fill>
      <patternFill patternType="solid">
        <fgColor theme="6"/>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44"/>
        <bgColor indexed="64"/>
      </patternFill>
    </fill>
    <fill>
      <patternFill patternType="solid">
        <fgColor indexed="45"/>
        <bgColor indexed="64"/>
      </patternFill>
    </fill>
    <fill>
      <patternFill patternType="solid">
        <fgColor theme="3"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18">
    <xf numFmtId="0" fontId="0" fillId="0" borderId="0"/>
    <xf numFmtId="9" fontId="2" fillId="0" borderId="0" applyFont="0" applyFill="0" applyBorder="0" applyAlignment="0" applyProtection="0"/>
    <xf numFmtId="0" fontId="3" fillId="0" borderId="0"/>
    <xf numFmtId="0" fontId="6" fillId="0" borderId="0"/>
    <xf numFmtId="0" fontId="3" fillId="0" borderId="0"/>
    <xf numFmtId="44" fontId="3" fillId="0" borderId="0" applyFont="0" applyFill="0" applyBorder="0" applyAlignment="0" applyProtection="0"/>
    <xf numFmtId="0" fontId="9" fillId="0" borderId="0"/>
    <xf numFmtId="0" fontId="12" fillId="0" borderId="0"/>
    <xf numFmtId="0" fontId="13" fillId="0" borderId="0"/>
    <xf numFmtId="0" fontId="13" fillId="2" borderId="4" applyNumberFormat="0" applyFont="0" applyAlignment="0" applyProtection="0"/>
    <xf numFmtId="0" fontId="9" fillId="0" borderId="0"/>
    <xf numFmtId="44" fontId="9" fillId="0" borderId="0" applyFont="0" applyFill="0" applyBorder="0" applyAlignment="0" applyProtection="0"/>
    <xf numFmtId="0" fontId="3" fillId="0" borderId="0"/>
    <xf numFmtId="0" fontId="3" fillId="0" borderId="0"/>
    <xf numFmtId="43" fontId="2" fillId="0" borderId="0" applyFont="0" applyFill="0" applyBorder="0" applyAlignment="0" applyProtection="0"/>
    <xf numFmtId="0" fontId="2" fillId="0" borderId="0"/>
    <xf numFmtId="43" fontId="13" fillId="0" borderId="0" applyFont="0" applyFill="0" applyBorder="0" applyAlignment="0" applyProtection="0"/>
    <xf numFmtId="0" fontId="51" fillId="0" borderId="0"/>
  </cellStyleXfs>
  <cellXfs count="355">
    <xf numFmtId="0" fontId="0" fillId="0" borderId="0" xfId="0"/>
    <xf numFmtId="0" fontId="4" fillId="0" borderId="0" xfId="2" applyFont="1" applyFill="1"/>
    <xf numFmtId="0" fontId="4" fillId="0" borderId="0" xfId="2" applyFont="1" applyFill="1" applyAlignment="1">
      <alignment horizontal="left"/>
    </xf>
    <xf numFmtId="0" fontId="5" fillId="0" borderId="0" xfId="2" applyFont="1" applyFill="1" applyBorder="1"/>
    <xf numFmtId="0" fontId="5" fillId="0" borderId="0" xfId="2" applyFont="1" applyFill="1" applyBorder="1" applyAlignment="1">
      <alignment horizontal="left"/>
    </xf>
    <xf numFmtId="0" fontId="8" fillId="0" borderId="1" xfId="4" applyFont="1" applyFill="1" applyBorder="1" applyAlignment="1">
      <alignment horizontal="left" wrapText="1"/>
    </xf>
    <xf numFmtId="165" fontId="9" fillId="0" borderId="0" xfId="5" applyNumberFormat="1" applyFont="1" applyBorder="1"/>
    <xf numFmtId="165" fontId="5" fillId="0" borderId="0" xfId="2" applyNumberFormat="1" applyFont="1" applyFill="1" applyBorder="1"/>
    <xf numFmtId="0" fontId="5" fillId="0" borderId="0" xfId="4" applyFont="1" applyFill="1" applyBorder="1" applyAlignment="1">
      <alignment horizontal="right" wrapText="1"/>
    </xf>
    <xf numFmtId="0" fontId="10" fillId="0" borderId="0" xfId="4" applyFont="1" applyFill="1" applyBorder="1" applyAlignment="1">
      <alignment horizontal="left"/>
    </xf>
    <xf numFmtId="0" fontId="5" fillId="0" borderId="0" xfId="4" applyFont="1" applyFill="1" applyBorder="1" applyAlignment="1">
      <alignment horizontal="left" wrapText="1" indent="1"/>
    </xf>
    <xf numFmtId="0" fontId="9" fillId="0" borderId="0" xfId="4" applyFont="1" applyFill="1" applyBorder="1" applyAlignment="1">
      <alignment horizontal="center" wrapText="1"/>
    </xf>
    <xf numFmtId="0" fontId="9" fillId="0" borderId="0" xfId="2" applyFont="1" applyFill="1" applyBorder="1" applyAlignment="1" applyProtection="1">
      <alignment horizontal="center"/>
      <protection locked="0"/>
    </xf>
    <xf numFmtId="0" fontId="8" fillId="3" borderId="0" xfId="4" applyFont="1" applyFill="1" applyBorder="1" applyAlignment="1">
      <alignment horizontal="left" wrapText="1"/>
    </xf>
    <xf numFmtId="0" fontId="9" fillId="0" borderId="0" xfId="6"/>
    <xf numFmtId="0" fontId="5" fillId="0" borderId="0" xfId="6" applyFont="1" applyBorder="1"/>
    <xf numFmtId="0" fontId="8" fillId="0" borderId="0" xfId="6" applyFont="1" applyBorder="1"/>
    <xf numFmtId="0" fontId="7" fillId="0" borderId="0" xfId="6" applyFont="1"/>
    <xf numFmtId="165" fontId="8" fillId="0" borderId="3" xfId="6" applyNumberFormat="1" applyFont="1" applyBorder="1"/>
    <xf numFmtId="165" fontId="8" fillId="0" borderId="2" xfId="6" applyNumberFormat="1" applyFont="1" applyBorder="1"/>
    <xf numFmtId="0" fontId="8" fillId="0" borderId="1" xfId="6" applyFont="1" applyBorder="1"/>
    <xf numFmtId="0" fontId="8" fillId="0" borderId="0" xfId="6" applyFont="1" applyBorder="1" applyAlignment="1">
      <alignment vertical="top"/>
    </xf>
    <xf numFmtId="0" fontId="14" fillId="0" borderId="0" xfId="8" applyFont="1"/>
    <xf numFmtId="0" fontId="15" fillId="0" borderId="0" xfId="8" applyFont="1" applyAlignment="1">
      <alignment horizontal="center"/>
    </xf>
    <xf numFmtId="0" fontId="16" fillId="0" borderId="0" xfId="8" applyFont="1" applyAlignment="1">
      <alignment horizontal="center"/>
    </xf>
    <xf numFmtId="0" fontId="14" fillId="0" borderId="0" xfId="8" applyFont="1" applyAlignment="1">
      <alignment horizontal="center"/>
    </xf>
    <xf numFmtId="0" fontId="15" fillId="0" borderId="0" xfId="8" applyFont="1"/>
    <xf numFmtId="6" fontId="15" fillId="0" borderId="0" xfId="8" applyNumberFormat="1" applyFont="1" applyAlignment="1"/>
    <xf numFmtId="0" fontId="14" fillId="0" borderId="0" xfId="8" applyFont="1" applyAlignment="1">
      <alignment wrapText="1"/>
    </xf>
    <xf numFmtId="0" fontId="15" fillId="3" borderId="0" xfId="8" applyFont="1" applyFill="1" applyAlignment="1">
      <alignment horizontal="center" wrapText="1"/>
    </xf>
    <xf numFmtId="0" fontId="19" fillId="3" borderId="0" xfId="8" applyFont="1" applyFill="1" applyAlignment="1">
      <alignment horizontal="center" wrapText="1"/>
    </xf>
    <xf numFmtId="0" fontId="15" fillId="3" borderId="0" xfId="8" applyFont="1" applyFill="1" applyAlignment="1">
      <alignment wrapText="1"/>
    </xf>
    <xf numFmtId="0" fontId="21" fillId="0" borderId="0" xfId="10" applyFont="1" applyFill="1" applyBorder="1"/>
    <xf numFmtId="165" fontId="21" fillId="0" borderId="0" xfId="10" applyNumberFormat="1" applyFont="1" applyFill="1" applyBorder="1" applyAlignment="1">
      <alignment horizontal="center"/>
    </xf>
    <xf numFmtId="0" fontId="21" fillId="0" borderId="0" xfId="10" applyFont="1" applyFill="1" applyBorder="1" applyAlignment="1">
      <alignment horizontal="center"/>
    </xf>
    <xf numFmtId="0" fontId="21" fillId="0" borderId="0" xfId="3" applyFont="1" applyFill="1" applyBorder="1" applyAlignment="1">
      <alignment horizontal="left"/>
    </xf>
    <xf numFmtId="0" fontId="21" fillId="0" borderId="0" xfId="3" applyFont="1" applyFill="1" applyBorder="1"/>
    <xf numFmtId="165" fontId="21" fillId="0" borderId="0" xfId="10" applyNumberFormat="1" applyFont="1" applyFill="1" applyBorder="1"/>
    <xf numFmtId="0" fontId="22" fillId="0" borderId="0" xfId="3" applyFont="1" applyFill="1" applyBorder="1"/>
    <xf numFmtId="0" fontId="22" fillId="0" borderId="1" xfId="3" applyFont="1" applyFill="1" applyBorder="1" applyAlignment="1">
      <alignment horizontal="left"/>
    </xf>
    <xf numFmtId="0" fontId="22" fillId="4" borderId="0" xfId="3" applyFont="1" applyFill="1" applyBorder="1"/>
    <xf numFmtId="165" fontId="23" fillId="0" borderId="0" xfId="10" applyNumberFormat="1" applyFont="1" applyFill="1" applyBorder="1" applyAlignment="1">
      <alignment horizontal="center"/>
    </xf>
    <xf numFmtId="0" fontId="22" fillId="0" borderId="0" xfId="3" applyFont="1" applyFill="1" applyBorder="1" applyAlignment="1">
      <alignment vertical="top"/>
    </xf>
    <xf numFmtId="166" fontId="21" fillId="0" borderId="0" xfId="1" applyNumberFormat="1" applyFont="1" applyFill="1" applyBorder="1" applyAlignment="1">
      <alignment horizontal="center"/>
    </xf>
    <xf numFmtId="0" fontId="3" fillId="0" borderId="0" xfId="2"/>
    <xf numFmtId="0" fontId="8" fillId="3" borderId="0" xfId="0" applyFont="1" applyFill="1" applyBorder="1" applyAlignment="1" applyProtection="1">
      <alignment horizontal="center"/>
      <protection locked="0"/>
    </xf>
    <xf numFmtId="165" fontId="5" fillId="0" borderId="0" xfId="11" applyNumberFormat="1" applyFont="1" applyBorder="1"/>
    <xf numFmtId="165" fontId="5" fillId="0" borderId="0" xfId="0" applyNumberFormat="1" applyFont="1" applyBorder="1"/>
    <xf numFmtId="165" fontId="8" fillId="0" borderId="2" xfId="0" applyNumberFormat="1" applyFont="1" applyFill="1" applyBorder="1"/>
    <xf numFmtId="0" fontId="5" fillId="0" borderId="0" xfId="0" applyFont="1" applyFill="1" applyBorder="1" applyAlignment="1">
      <alignment horizontal="left"/>
    </xf>
    <xf numFmtId="0" fontId="5" fillId="0" borderId="0" xfId="0" applyFont="1" applyFill="1" applyBorder="1"/>
    <xf numFmtId="0" fontId="4" fillId="0" borderId="0" xfId="0" applyFont="1" applyFill="1"/>
    <xf numFmtId="0" fontId="5" fillId="0" borderId="0" xfId="2" applyFont="1" applyFill="1"/>
    <xf numFmtId="0" fontId="8" fillId="0" borderId="0" xfId="2" applyFont="1" applyFill="1" applyAlignment="1">
      <alignment horizontal="right"/>
    </xf>
    <xf numFmtId="165" fontId="5" fillId="0" borderId="0" xfId="2" applyNumberFormat="1" applyFont="1" applyFill="1"/>
    <xf numFmtId="0" fontId="25" fillId="0" borderId="0" xfId="2" applyFont="1" applyFill="1" applyBorder="1" applyAlignment="1">
      <alignment horizontal="left"/>
    </xf>
    <xf numFmtId="0" fontId="25" fillId="0" borderId="0" xfId="2" applyFont="1" applyFill="1"/>
    <xf numFmtId="165" fontId="26" fillId="0" borderId="0" xfId="5" applyNumberFormat="1" applyFont="1" applyBorder="1"/>
    <xf numFmtId="0" fontId="5" fillId="3" borderId="0" xfId="0" applyFont="1" applyFill="1" applyBorder="1"/>
    <xf numFmtId="0" fontId="5" fillId="3" borderId="0" xfId="0" applyFont="1" applyFill="1" applyBorder="1" applyAlignment="1">
      <alignment horizontal="center"/>
    </xf>
    <xf numFmtId="0" fontId="5" fillId="0" borderId="0" xfId="0" applyFont="1" applyBorder="1"/>
    <xf numFmtId="165" fontId="8" fillId="0" borderId="0" xfId="6" applyNumberFormat="1" applyFont="1" applyBorder="1"/>
    <xf numFmtId="0" fontId="14" fillId="0" borderId="0" xfId="0" applyFont="1" applyFill="1"/>
    <xf numFmtId="6" fontId="14" fillId="0" borderId="0" xfId="0" applyNumberFormat="1" applyFont="1" applyAlignment="1"/>
    <xf numFmtId="6" fontId="16" fillId="0" borderId="0" xfId="0" applyNumberFormat="1" applyFont="1" applyAlignment="1"/>
    <xf numFmtId="6" fontId="15" fillId="0" borderId="0" xfId="0" applyNumberFormat="1" applyFont="1" applyAlignment="1"/>
    <xf numFmtId="6" fontId="15" fillId="0" borderId="0" xfId="0" applyNumberFormat="1" applyFont="1" applyFill="1" applyAlignment="1"/>
    <xf numFmtId="8" fontId="14" fillId="0" borderId="0" xfId="0" applyNumberFormat="1" applyFont="1" applyAlignment="1"/>
    <xf numFmtId="8" fontId="16" fillId="0" borderId="0" xfId="0" applyNumberFormat="1" applyFont="1" applyAlignment="1"/>
    <xf numFmtId="6" fontId="14" fillId="0" borderId="0" xfId="0" applyNumberFormat="1" applyFont="1" applyFill="1" applyAlignment="1"/>
    <xf numFmtId="6" fontId="18" fillId="0" borderId="0" xfId="0" applyNumberFormat="1" applyFont="1" applyAlignment="1"/>
    <xf numFmtId="6" fontId="17" fillId="0" borderId="0" xfId="0" applyNumberFormat="1" applyFont="1" applyAlignment="1"/>
    <xf numFmtId="0" fontId="5" fillId="0" borderId="0" xfId="2" applyFont="1"/>
    <xf numFmtId="0" fontId="5" fillId="0" borderId="0" xfId="2" applyFont="1" applyBorder="1"/>
    <xf numFmtId="0" fontId="8" fillId="0" borderId="0" xfId="2" applyFont="1" applyBorder="1"/>
    <xf numFmtId="168" fontId="8" fillId="0" borderId="2" xfId="5" applyNumberFormat="1" applyFont="1" applyFill="1" applyBorder="1"/>
    <xf numFmtId="0" fontId="8" fillId="0" borderId="1" xfId="2" applyFont="1" applyFill="1" applyBorder="1"/>
    <xf numFmtId="6" fontId="5" fillId="0" borderId="0" xfId="2" applyNumberFormat="1" applyFont="1"/>
    <xf numFmtId="6" fontId="5" fillId="0" borderId="0" xfId="2" applyNumberFormat="1" applyFont="1" applyFill="1"/>
    <xf numFmtId="168" fontId="5" fillId="0" borderId="0" xfId="5" applyNumberFormat="1" applyFont="1" applyFill="1" applyBorder="1"/>
    <xf numFmtId="0" fontId="5" fillId="0" borderId="0" xfId="2" applyFont="1" applyFill="1" applyBorder="1" applyAlignment="1">
      <alignment horizontal="left" indent="1"/>
    </xf>
    <xf numFmtId="0" fontId="27" fillId="0" borderId="0" xfId="2" applyFont="1"/>
    <xf numFmtId="0" fontId="8" fillId="3" borderId="0" xfId="2" applyFont="1" applyFill="1" applyBorder="1" applyAlignment="1">
      <alignment horizontal="center"/>
    </xf>
    <xf numFmtId="0" fontId="8" fillId="3" borderId="0" xfId="2" applyFont="1" applyFill="1" applyBorder="1"/>
    <xf numFmtId="167" fontId="5" fillId="0" borderId="0" xfId="2" applyNumberFormat="1" applyFont="1"/>
    <xf numFmtId="169" fontId="5" fillId="0" borderId="0" xfId="2" applyNumberFormat="1" applyFont="1"/>
    <xf numFmtId="165" fontId="22" fillId="0" borderId="2" xfId="0" applyNumberFormat="1" applyFont="1" applyBorder="1" applyAlignment="1"/>
    <xf numFmtId="165" fontId="28" fillId="0" borderId="0" xfId="2" applyNumberFormat="1" applyFont="1" applyFill="1"/>
    <xf numFmtId="165" fontId="3" fillId="0" borderId="0" xfId="2" applyNumberFormat="1" applyFont="1" applyFill="1"/>
    <xf numFmtId="170" fontId="4" fillId="0" borderId="0" xfId="2" applyNumberFormat="1" applyFont="1" applyFill="1"/>
    <xf numFmtId="0" fontId="4" fillId="0" borderId="0" xfId="3" applyFont="1" applyFill="1"/>
    <xf numFmtId="0" fontId="5" fillId="0" borderId="0" xfId="3" applyFont="1" applyFill="1"/>
    <xf numFmtId="165" fontId="5" fillId="0" borderId="0" xfId="3" applyNumberFormat="1" applyFont="1" applyFill="1"/>
    <xf numFmtId="0" fontId="30" fillId="0" borderId="0" xfId="3" applyFont="1" applyFill="1"/>
    <xf numFmtId="165" fontId="8" fillId="0" borderId="3" xfId="3" applyNumberFormat="1" applyFont="1" applyFill="1" applyBorder="1"/>
    <xf numFmtId="165" fontId="8" fillId="0" borderId="2" xfId="3" applyNumberFormat="1" applyFont="1" applyFill="1" applyBorder="1"/>
    <xf numFmtId="0" fontId="8" fillId="0" borderId="1" xfId="3" applyFont="1" applyFill="1" applyBorder="1" applyAlignment="1">
      <alignment horizontal="left"/>
    </xf>
    <xf numFmtId="0" fontId="5" fillId="0" borderId="5" xfId="3" applyFont="1" applyFill="1" applyBorder="1"/>
    <xf numFmtId="0" fontId="5" fillId="0" borderId="0" xfId="3" applyFont="1" applyFill="1" applyBorder="1"/>
    <xf numFmtId="165" fontId="5" fillId="0" borderId="0" xfId="3" applyNumberFormat="1" applyFont="1" applyFill="1" applyBorder="1"/>
    <xf numFmtId="165" fontId="5" fillId="0" borderId="0" xfId="2" quotePrefix="1" applyNumberFormat="1" applyFont="1" applyAlignment="1">
      <alignment horizontal="center"/>
    </xf>
    <xf numFmtId="165" fontId="5" fillId="0" borderId="0" xfId="2" applyNumberFormat="1" applyFont="1"/>
    <xf numFmtId="0" fontId="4" fillId="0" borderId="0" xfId="3" applyFont="1" applyFill="1" applyAlignment="1">
      <alignment horizontal="center"/>
    </xf>
    <xf numFmtId="0" fontId="5" fillId="3" borderId="0" xfId="3" applyFont="1" applyFill="1" applyBorder="1" applyAlignment="1">
      <alignment horizontal="center"/>
    </xf>
    <xf numFmtId="0" fontId="5" fillId="0" borderId="0" xfId="2" applyFont="1" applyFill="1" applyAlignment="1">
      <alignment wrapText="1"/>
    </xf>
    <xf numFmtId="0" fontId="5" fillId="0" borderId="0" xfId="2" applyFont="1" applyFill="1" applyAlignment="1">
      <alignment horizontal="left" vertical="top"/>
    </xf>
    <xf numFmtId="0" fontId="5" fillId="0" borderId="0" xfId="3" applyFont="1" applyFill="1" applyAlignment="1">
      <alignment horizontal="left"/>
    </xf>
    <xf numFmtId="0" fontId="13" fillId="0" borderId="0" xfId="8"/>
    <xf numFmtId="0" fontId="21" fillId="0" borderId="0" xfId="3" applyFont="1" applyFill="1" applyBorder="1" applyAlignment="1">
      <alignment horizontal="left" vertical="top" wrapText="1"/>
    </xf>
    <xf numFmtId="0" fontId="31" fillId="0" borderId="0" xfId="8" applyFont="1"/>
    <xf numFmtId="165" fontId="32" fillId="0" borderId="0" xfId="8" applyNumberFormat="1" applyFont="1" applyBorder="1"/>
    <xf numFmtId="0" fontId="32" fillId="0" borderId="0" xfId="8" applyFont="1"/>
    <xf numFmtId="165" fontId="32" fillId="0" borderId="6" xfId="8" applyNumberFormat="1" applyFont="1" applyBorder="1"/>
    <xf numFmtId="165" fontId="32" fillId="0" borderId="0" xfId="8" applyNumberFormat="1" applyFont="1"/>
    <xf numFmtId="6" fontId="32" fillId="0" borderId="0" xfId="8" applyNumberFormat="1" applyFont="1"/>
    <xf numFmtId="6" fontId="32" fillId="0" borderId="0" xfId="8" applyNumberFormat="1" applyFont="1" applyAlignment="1"/>
    <xf numFmtId="165" fontId="32" fillId="0" borderId="0" xfId="8" applyNumberFormat="1" applyFont="1" applyAlignment="1"/>
    <xf numFmtId="0" fontId="32" fillId="0" borderId="0" xfId="8" applyFont="1" applyAlignment="1"/>
    <xf numFmtId="0" fontId="8" fillId="3" borderId="0" xfId="12" applyFont="1" applyFill="1" applyBorder="1" applyAlignment="1">
      <alignment horizontal="center"/>
    </xf>
    <xf numFmtId="0" fontId="8" fillId="3" borderId="0" xfId="12" applyFont="1" applyFill="1" applyBorder="1"/>
    <xf numFmtId="0" fontId="31" fillId="0" borderId="0" xfId="8" applyFont="1"/>
    <xf numFmtId="166" fontId="13" fillId="0" borderId="0" xfId="1" applyNumberFormat="1" applyFont="1"/>
    <xf numFmtId="164" fontId="22" fillId="4" borderId="0" xfId="5" applyNumberFormat="1" applyFont="1" applyFill="1" applyBorder="1" applyAlignment="1">
      <alignment horizontal="center"/>
    </xf>
    <xf numFmtId="0" fontId="22" fillId="4" borderId="0" xfId="5" applyNumberFormat="1" applyFont="1" applyFill="1" applyBorder="1" applyAlignment="1">
      <alignment horizontal="center"/>
    </xf>
    <xf numFmtId="165" fontId="21" fillId="0" borderId="0" xfId="0" applyNumberFormat="1" applyFont="1" applyFill="1" applyBorder="1" applyAlignment="1">
      <alignment horizontal="center"/>
    </xf>
    <xf numFmtId="165" fontId="21" fillId="0" borderId="0" xfId="0" applyNumberFormat="1" applyFont="1" applyFill="1" applyBorder="1" applyAlignment="1"/>
    <xf numFmtId="3" fontId="21" fillId="0" borderId="0" xfId="0" applyNumberFormat="1" applyFont="1" applyFill="1" applyBorder="1" applyAlignment="1"/>
    <xf numFmtId="6" fontId="22" fillId="0" borderId="2" xfId="0" applyNumberFormat="1" applyFont="1" applyFill="1" applyBorder="1" applyAlignment="1">
      <alignment horizontal="center"/>
    </xf>
    <xf numFmtId="6" fontId="22" fillId="0" borderId="2" xfId="0" applyNumberFormat="1" applyFont="1" applyFill="1" applyBorder="1" applyAlignment="1"/>
    <xf numFmtId="0" fontId="21" fillId="0" borderId="0" xfId="0" applyFont="1" applyFill="1" applyBorder="1"/>
    <xf numFmtId="0" fontId="21" fillId="0" borderId="0" xfId="0" applyFont="1" applyFill="1" applyBorder="1" applyAlignment="1">
      <alignment horizontal="center"/>
    </xf>
    <xf numFmtId="167" fontId="21" fillId="0" borderId="0" xfId="10" applyNumberFormat="1" applyFont="1" applyFill="1" applyBorder="1" applyAlignment="1">
      <alignment horizontal="left"/>
    </xf>
    <xf numFmtId="165" fontId="22" fillId="0" borderId="0" xfId="10" applyNumberFormat="1" applyFont="1" applyFill="1" applyBorder="1" applyAlignment="1">
      <alignment horizontal="left"/>
    </xf>
    <xf numFmtId="171" fontId="21" fillId="0" borderId="0" xfId="10" applyNumberFormat="1" applyFont="1" applyFill="1" applyBorder="1" applyAlignment="1">
      <alignment horizontal="center"/>
    </xf>
    <xf numFmtId="0" fontId="21" fillId="0" borderId="0" xfId="13" applyFont="1" applyBorder="1"/>
    <xf numFmtId="165" fontId="21" fillId="0" borderId="0" xfId="13" applyNumberFormat="1" applyFont="1" applyFill="1" applyBorder="1"/>
    <xf numFmtId="0" fontId="21" fillId="0" borderId="0" xfId="13" applyFont="1" applyFill="1" applyBorder="1" applyAlignment="1">
      <alignment wrapText="1"/>
    </xf>
    <xf numFmtId="0" fontId="22" fillId="0" borderId="0" xfId="13" applyFont="1" applyBorder="1" applyAlignment="1">
      <alignment wrapText="1"/>
    </xf>
    <xf numFmtId="0" fontId="21" fillId="0" borderId="0" xfId="13" applyFont="1" applyBorder="1" applyAlignment="1"/>
    <xf numFmtId="165" fontId="22" fillId="0" borderId="3" xfId="13" applyNumberFormat="1" applyFont="1" applyFill="1" applyBorder="1"/>
    <xf numFmtId="165" fontId="22" fillId="0" borderId="2" xfId="13" applyNumberFormat="1" applyFont="1" applyFill="1" applyBorder="1"/>
    <xf numFmtId="0" fontId="22" fillId="0" borderId="5" xfId="13" applyFont="1" applyBorder="1" applyAlignment="1">
      <alignment wrapText="1"/>
    </xf>
    <xf numFmtId="165" fontId="21" fillId="0" borderId="0" xfId="5" applyNumberFormat="1" applyFont="1" applyFill="1" applyBorder="1"/>
    <xf numFmtId="165" fontId="22" fillId="0" borderId="2" xfId="5" applyNumberFormat="1" applyFont="1" applyFill="1" applyBorder="1"/>
    <xf numFmtId="0" fontId="21" fillId="0" borderId="2" xfId="13" applyFont="1" applyFill="1" applyBorder="1" applyAlignment="1">
      <alignment wrapText="1"/>
    </xf>
    <xf numFmtId="0" fontId="22" fillId="0" borderId="1" xfId="13" applyFont="1" applyBorder="1" applyAlignment="1">
      <alignment wrapText="1"/>
    </xf>
    <xf numFmtId="165" fontId="21" fillId="0" borderId="0" xfId="13" applyNumberFormat="1" applyFont="1" applyFill="1" applyBorder="1" applyAlignment="1">
      <alignment wrapText="1"/>
    </xf>
    <xf numFmtId="0" fontId="22" fillId="0" borderId="0" xfId="13" applyFont="1" applyFill="1" applyBorder="1" applyAlignment="1">
      <alignment wrapText="1"/>
    </xf>
    <xf numFmtId="165" fontId="23" fillId="0" borderId="0" xfId="13" applyNumberFormat="1" applyFont="1" applyFill="1" applyBorder="1"/>
    <xf numFmtId="0" fontId="23" fillId="0" borderId="0" xfId="13" applyFont="1" applyFill="1" applyBorder="1" applyAlignment="1">
      <alignment horizontal="right" wrapText="1"/>
    </xf>
    <xf numFmtId="0" fontId="21" fillId="0" borderId="0" xfId="13" applyFont="1" applyBorder="1" applyAlignment="1">
      <alignment horizontal="center"/>
    </xf>
    <xf numFmtId="0" fontId="22" fillId="4" borderId="0" xfId="13" applyNumberFormat="1" applyFont="1" applyFill="1" applyBorder="1" applyAlignment="1">
      <alignment horizontal="center"/>
    </xf>
    <xf numFmtId="0" fontId="22" fillId="4" borderId="0" xfId="13" applyFont="1" applyFill="1" applyBorder="1" applyAlignment="1">
      <alignment horizontal="center" wrapText="1"/>
    </xf>
    <xf numFmtId="9" fontId="21" fillId="0" borderId="0" xfId="1" applyFont="1" applyFill="1" applyBorder="1"/>
    <xf numFmtId="0" fontId="22" fillId="4" borderId="0" xfId="0" applyFont="1" applyFill="1" applyBorder="1" applyAlignment="1">
      <alignment wrapText="1"/>
    </xf>
    <xf numFmtId="0" fontId="22" fillId="4" borderId="0" xfId="0" applyFont="1" applyFill="1" applyBorder="1" applyAlignment="1">
      <alignment horizontal="center"/>
    </xf>
    <xf numFmtId="0" fontId="21" fillId="0" borderId="0" xfId="0" applyFont="1" applyBorder="1" applyAlignment="1">
      <alignment wrapText="1"/>
    </xf>
    <xf numFmtId="165" fontId="21" fillId="0" borderId="0" xfId="0" applyNumberFormat="1" applyFont="1" applyBorder="1" applyAlignment="1"/>
    <xf numFmtId="0" fontId="22" fillId="0" borderId="1" xfId="0" applyFont="1" applyBorder="1" applyAlignment="1">
      <alignment wrapText="1"/>
    </xf>
    <xf numFmtId="0" fontId="36" fillId="0" borderId="0" xfId="0" applyFont="1" applyBorder="1" applyAlignment="1"/>
    <xf numFmtId="0" fontId="22" fillId="0" borderId="0" xfId="0" applyFont="1" applyFill="1" applyBorder="1" applyAlignment="1">
      <alignment wrapText="1"/>
    </xf>
    <xf numFmtId="172" fontId="38" fillId="0" borderId="0" xfId="15" applyNumberFormat="1" applyFont="1"/>
    <xf numFmtId="172" fontId="39" fillId="0" borderId="0" xfId="15" applyNumberFormat="1" applyFont="1"/>
    <xf numFmtId="172" fontId="39" fillId="0" borderId="0" xfId="15" applyNumberFormat="1" applyFont="1" applyFill="1"/>
    <xf numFmtId="173" fontId="38" fillId="0" borderId="0" xfId="15" applyNumberFormat="1" applyFont="1"/>
    <xf numFmtId="173" fontId="38" fillId="0" borderId="0" xfId="15" applyNumberFormat="1" applyFont="1" applyAlignment="1">
      <alignment horizontal="center"/>
    </xf>
    <xf numFmtId="172" fontId="40" fillId="0" borderId="0" xfId="15" applyNumberFormat="1" applyFont="1" applyFill="1"/>
    <xf numFmtId="172" fontId="40" fillId="0" borderId="0" xfId="15" applyNumberFormat="1" applyFont="1"/>
    <xf numFmtId="172" fontId="40" fillId="0" borderId="0" xfId="15" applyNumberFormat="1" applyFont="1" applyFill="1" applyBorder="1"/>
    <xf numFmtId="172" fontId="40" fillId="0" borderId="0" xfId="15" applyNumberFormat="1" applyFont="1" applyFill="1" applyAlignment="1">
      <alignment wrapText="1"/>
    </xf>
    <xf numFmtId="172" fontId="40" fillId="0" borderId="0" xfId="15" applyNumberFormat="1" applyFont="1" applyAlignment="1">
      <alignment wrapText="1"/>
    </xf>
    <xf numFmtId="172" fontId="40" fillId="0" borderId="0" xfId="15" applyNumberFormat="1" applyFont="1" applyFill="1" applyBorder="1" applyAlignment="1">
      <alignment wrapText="1"/>
    </xf>
    <xf numFmtId="172" fontId="3" fillId="0" borderId="0" xfId="15" applyNumberFormat="1" applyFont="1"/>
    <xf numFmtId="172" fontId="1" fillId="0" borderId="0" xfId="15" applyNumberFormat="1" applyFont="1"/>
    <xf numFmtId="164" fontId="41" fillId="0" borderId="0" xfId="15" applyNumberFormat="1" applyFont="1" applyFill="1" applyBorder="1" applyAlignment="1">
      <alignment horizontal="center" wrapText="1"/>
    </xf>
    <xf numFmtId="164" fontId="37" fillId="0" borderId="0" xfId="15" applyNumberFormat="1" applyFont="1" applyFill="1" applyBorder="1" applyAlignment="1">
      <alignment horizontal="center" wrapText="1"/>
    </xf>
    <xf numFmtId="172" fontId="42" fillId="0" borderId="0" xfId="15" applyNumberFormat="1" applyFont="1" applyBorder="1"/>
    <xf numFmtId="174" fontId="37" fillId="0" borderId="0" xfId="15" applyNumberFormat="1" applyFont="1" applyFill="1" applyBorder="1" applyAlignment="1">
      <alignment horizontal="center" wrapText="1"/>
    </xf>
    <xf numFmtId="175" fontId="37" fillId="0" borderId="8" xfId="15" applyNumberFormat="1" applyFont="1" applyFill="1" applyBorder="1"/>
    <xf numFmtId="175" fontId="43" fillId="0" borderId="8" xfId="15" applyNumberFormat="1" applyFont="1" applyFill="1" applyBorder="1"/>
    <xf numFmtId="175" fontId="7" fillId="0" borderId="8" xfId="15" applyNumberFormat="1" applyFont="1" applyFill="1" applyBorder="1"/>
    <xf numFmtId="175" fontId="7" fillId="0" borderId="9" xfId="15" applyNumberFormat="1" applyFont="1" applyFill="1" applyBorder="1" applyAlignment="1">
      <alignment horizontal="center"/>
    </xf>
    <xf numFmtId="175" fontId="7" fillId="0" borderId="9" xfId="15" applyNumberFormat="1" applyFont="1" applyFill="1" applyBorder="1"/>
    <xf numFmtId="175" fontId="7" fillId="0" borderId="10" xfId="15" applyNumberFormat="1" applyFont="1" applyFill="1" applyBorder="1"/>
    <xf numFmtId="175" fontId="7" fillId="0" borderId="10" xfId="15" applyNumberFormat="1" applyFont="1" applyBorder="1"/>
    <xf numFmtId="172" fontId="7" fillId="0" borderId="11" xfId="15" applyNumberFormat="1" applyFont="1" applyBorder="1" applyAlignment="1">
      <alignment horizontal="right"/>
    </xf>
    <xf numFmtId="172" fontId="38" fillId="0" borderId="0" xfId="15" applyNumberFormat="1" applyFont="1" applyBorder="1"/>
    <xf numFmtId="174" fontId="37" fillId="0" borderId="0" xfId="15" applyNumberFormat="1" applyFont="1" applyFill="1" applyBorder="1" applyAlignment="1" applyProtection="1">
      <alignment horizontal="center" wrapText="1"/>
    </xf>
    <xf numFmtId="175" fontId="1" fillId="0" borderId="12" xfId="15" applyNumberFormat="1" applyFont="1" applyFill="1" applyBorder="1"/>
    <xf numFmtId="175" fontId="44" fillId="0" borderId="12" xfId="15" applyNumberFormat="1" applyFont="1" applyFill="1" applyBorder="1"/>
    <xf numFmtId="175" fontId="3" fillId="0" borderId="12" xfId="15" applyNumberFormat="1" applyFont="1" applyFill="1" applyBorder="1"/>
    <xf numFmtId="175" fontId="3" fillId="0" borderId="13" xfId="15" applyNumberFormat="1" applyFont="1" applyFill="1" applyBorder="1"/>
    <xf numFmtId="175" fontId="3" fillId="0" borderId="13" xfId="15" applyNumberFormat="1" applyFont="1" applyBorder="1"/>
    <xf numFmtId="172" fontId="3" fillId="0" borderId="14" xfId="15" applyNumberFormat="1" applyFont="1" applyFill="1" applyBorder="1" applyAlignment="1"/>
    <xf numFmtId="174" fontId="37" fillId="0" borderId="0" xfId="15" applyNumberFormat="1" applyFont="1" applyFill="1" applyBorder="1" applyAlignment="1" applyProtection="1">
      <alignment horizontal="center" wrapText="1"/>
      <protection locked="0"/>
    </xf>
    <xf numFmtId="175" fontId="1" fillId="0" borderId="15" xfId="15" applyNumberFormat="1" applyFont="1" applyFill="1" applyBorder="1"/>
    <xf numFmtId="175" fontId="44" fillId="0" borderId="15" xfId="15" applyNumberFormat="1" applyFont="1" applyFill="1" applyBorder="1"/>
    <xf numFmtId="175" fontId="3" fillId="0" borderId="15" xfId="15" applyNumberFormat="1" applyFont="1" applyFill="1" applyBorder="1"/>
    <xf numFmtId="175" fontId="3" fillId="0" borderId="1" xfId="15" applyNumberFormat="1" applyFont="1" applyFill="1" applyBorder="1"/>
    <xf numFmtId="175" fontId="3" fillId="0" borderId="15" xfId="15" applyNumberFormat="1" applyFont="1" applyBorder="1"/>
    <xf numFmtId="172" fontId="3" fillId="0" borderId="16" xfId="15" applyNumberFormat="1" applyFont="1" applyFill="1" applyBorder="1" applyAlignment="1"/>
    <xf numFmtId="175" fontId="37" fillId="0" borderId="15" xfId="15" applyNumberFormat="1" applyFont="1" applyFill="1" applyBorder="1" applyAlignment="1">
      <alignment horizontal="center" wrapText="1"/>
    </xf>
    <xf numFmtId="175" fontId="43" fillId="0" borderId="15" xfId="15" applyNumberFormat="1" applyFont="1" applyFill="1" applyBorder="1" applyAlignment="1">
      <alignment horizontal="center" wrapText="1"/>
    </xf>
    <xf numFmtId="175" fontId="7" fillId="0" borderId="15" xfId="15" applyNumberFormat="1" applyFont="1" applyFill="1" applyBorder="1" applyAlignment="1">
      <alignment horizontal="center" wrapText="1"/>
    </xf>
    <xf numFmtId="175" fontId="7" fillId="0" borderId="17" xfId="15" applyNumberFormat="1" applyFont="1" applyFill="1" applyBorder="1"/>
    <xf numFmtId="175" fontId="7" fillId="0" borderId="18" xfId="15" applyNumberFormat="1" applyFont="1" applyFill="1" applyBorder="1"/>
    <xf numFmtId="175" fontId="7" fillId="0" borderId="18" xfId="15" applyNumberFormat="1" applyFont="1" applyBorder="1"/>
    <xf numFmtId="172" fontId="45" fillId="0" borderId="19" xfId="15" applyNumberFormat="1" applyFont="1" applyFill="1" applyBorder="1" applyAlignment="1">
      <alignment horizontal="center"/>
    </xf>
    <xf numFmtId="175" fontId="37" fillId="5" borderId="20" xfId="15" applyNumberFormat="1" applyFont="1" applyFill="1" applyBorder="1" applyAlignment="1">
      <alignment horizontal="right"/>
    </xf>
    <xf numFmtId="175" fontId="43" fillId="6" borderId="20" xfId="15" applyNumberFormat="1" applyFont="1" applyFill="1" applyBorder="1" applyAlignment="1">
      <alignment horizontal="right"/>
    </xf>
    <xf numFmtId="175" fontId="7" fillId="6" borderId="20" xfId="15" applyNumberFormat="1" applyFont="1" applyFill="1" applyBorder="1" applyAlignment="1">
      <alignment horizontal="right"/>
    </xf>
    <xf numFmtId="175" fontId="7" fillId="6" borderId="8" xfId="15" applyNumberFormat="1" applyFont="1" applyFill="1" applyBorder="1"/>
    <xf numFmtId="175" fontId="7" fillId="6" borderId="10" xfId="15" applyNumberFormat="1" applyFont="1" applyFill="1" applyBorder="1"/>
    <xf numFmtId="172" fontId="7" fillId="6" borderId="21" xfId="15" applyNumberFormat="1" applyFont="1" applyFill="1" applyBorder="1" applyAlignment="1">
      <alignment horizontal="right"/>
    </xf>
    <xf numFmtId="175" fontId="37" fillId="5" borderId="22" xfId="15" applyNumberFormat="1" applyFont="1" applyFill="1" applyBorder="1"/>
    <xf numFmtId="175" fontId="43" fillId="7" borderId="22" xfId="15" applyNumberFormat="1" applyFont="1" applyFill="1" applyBorder="1"/>
    <xf numFmtId="175" fontId="7" fillId="7" borderId="22" xfId="15" applyNumberFormat="1" applyFont="1" applyFill="1" applyBorder="1"/>
    <xf numFmtId="175" fontId="7" fillId="7" borderId="23" xfId="15" applyNumberFormat="1" applyFont="1" applyFill="1" applyBorder="1"/>
    <xf numFmtId="172" fontId="7" fillId="7" borderId="24" xfId="15" applyNumberFormat="1" applyFont="1" applyFill="1" applyBorder="1" applyAlignment="1">
      <alignment horizontal="right"/>
    </xf>
    <xf numFmtId="175" fontId="1" fillId="5" borderId="25" xfId="15" applyNumberFormat="1" applyFont="1" applyFill="1" applyBorder="1" applyProtection="1">
      <protection locked="0"/>
    </xf>
    <xf numFmtId="175" fontId="44" fillId="0" borderId="25" xfId="15" applyNumberFormat="1" applyFont="1" applyFill="1" applyBorder="1" applyProtection="1">
      <protection locked="0"/>
    </xf>
    <xf numFmtId="175" fontId="3" fillId="0" borderId="25" xfId="15" applyNumberFormat="1" applyFont="1" applyFill="1" applyBorder="1"/>
    <xf numFmtId="175" fontId="3" fillId="0" borderId="13" xfId="15" quotePrefix="1" applyNumberFormat="1" applyFont="1" applyFill="1" applyBorder="1" applyAlignment="1">
      <alignment horizontal="right"/>
    </xf>
    <xf numFmtId="175" fontId="3" fillId="0" borderId="13" xfId="15" quotePrefix="1" applyNumberFormat="1" applyFont="1" applyBorder="1" applyAlignment="1">
      <alignment horizontal="right"/>
    </xf>
    <xf numFmtId="172" fontId="7" fillId="0" borderId="16" xfId="15" applyNumberFormat="1" applyFont="1" applyFill="1" applyBorder="1"/>
    <xf numFmtId="175" fontId="1" fillId="5" borderId="15" xfId="15" applyNumberFormat="1" applyFont="1" applyFill="1" applyBorder="1" applyProtection="1">
      <protection locked="0"/>
    </xf>
    <xf numFmtId="175" fontId="44" fillId="0" borderId="15" xfId="15" applyNumberFormat="1" applyFont="1" applyFill="1" applyBorder="1" applyProtection="1">
      <protection locked="0"/>
    </xf>
    <xf numFmtId="175" fontId="7" fillId="0" borderId="26" xfId="15" applyNumberFormat="1" applyFont="1" applyFill="1" applyBorder="1"/>
    <xf numFmtId="175" fontId="7" fillId="0" borderId="26" xfId="15" applyNumberFormat="1" applyFont="1" applyBorder="1"/>
    <xf numFmtId="172" fontId="45" fillId="0" borderId="27" xfId="15" applyNumberFormat="1" applyFont="1" applyFill="1" applyBorder="1" applyAlignment="1">
      <alignment horizontal="center"/>
    </xf>
    <xf numFmtId="44" fontId="41" fillId="0" borderId="0" xfId="5" applyFont="1" applyFill="1" applyBorder="1" applyAlignment="1">
      <alignment horizontal="center" wrapText="1"/>
    </xf>
    <xf numFmtId="172" fontId="7" fillId="0" borderId="21" xfId="15" applyNumberFormat="1" applyFont="1" applyFill="1" applyBorder="1" applyAlignment="1">
      <alignment horizontal="right"/>
    </xf>
    <xf numFmtId="175" fontId="37" fillId="5" borderId="28" xfId="15" applyNumberFormat="1" applyFont="1" applyFill="1" applyBorder="1"/>
    <xf numFmtId="175" fontId="43" fillId="0" borderId="28" xfId="15" applyNumberFormat="1" applyFont="1" applyFill="1" applyBorder="1"/>
    <xf numFmtId="175" fontId="7" fillId="0" borderId="28" xfId="15" applyNumberFormat="1" applyFont="1" applyFill="1" applyBorder="1"/>
    <xf numFmtId="175" fontId="7" fillId="0" borderId="29" xfId="15" applyNumberFormat="1" applyFont="1" applyFill="1" applyBorder="1"/>
    <xf numFmtId="172" fontId="7" fillId="0" borderId="24" xfId="15" applyNumberFormat="1" applyFont="1" applyFill="1" applyBorder="1" applyAlignment="1">
      <alignment horizontal="right"/>
    </xf>
    <xf numFmtId="175" fontId="1" fillId="0" borderId="15" xfId="15" applyNumberFormat="1" applyFont="1" applyFill="1" applyBorder="1" applyProtection="1">
      <protection locked="0"/>
    </xf>
    <xf numFmtId="172" fontId="3" fillId="0" borderId="14" xfId="15" quotePrefix="1" applyNumberFormat="1" applyFont="1" applyFill="1" applyBorder="1" applyAlignment="1">
      <alignment horizontal="left"/>
    </xf>
    <xf numFmtId="172" fontId="3" fillId="0" borderId="16" xfId="15" quotePrefix="1" applyNumberFormat="1" applyFont="1" applyFill="1" applyBorder="1" applyAlignment="1">
      <alignment horizontal="left"/>
    </xf>
    <xf numFmtId="175" fontId="37" fillId="0" borderId="18" xfId="15" applyNumberFormat="1" applyFont="1" applyFill="1" applyBorder="1" applyAlignment="1">
      <alignment horizontal="center" wrapText="1"/>
    </xf>
    <xf numFmtId="175" fontId="43" fillId="0" borderId="18" xfId="15" applyNumberFormat="1" applyFont="1" applyFill="1" applyBorder="1" applyAlignment="1">
      <alignment horizontal="center" wrapText="1"/>
    </xf>
    <xf numFmtId="175" fontId="7" fillId="0" borderId="18" xfId="15" applyNumberFormat="1" applyFont="1" applyFill="1" applyBorder="1" applyAlignment="1">
      <alignment horizontal="center" wrapText="1"/>
    </xf>
    <xf numFmtId="175" fontId="3" fillId="0" borderId="17" xfId="15" applyNumberFormat="1" applyFont="1" applyFill="1" applyBorder="1"/>
    <xf numFmtId="175" fontId="3" fillId="0" borderId="26" xfId="15" applyNumberFormat="1" applyFont="1" applyFill="1" applyBorder="1"/>
    <xf numFmtId="175" fontId="3" fillId="0" borderId="26" xfId="15" applyNumberFormat="1" applyFont="1" applyBorder="1"/>
    <xf numFmtId="172" fontId="7" fillId="0" borderId="27" xfId="15" applyNumberFormat="1" applyFont="1" applyFill="1" applyBorder="1"/>
    <xf numFmtId="172" fontId="42" fillId="0" borderId="7" xfId="15" applyNumberFormat="1" applyFont="1" applyBorder="1"/>
    <xf numFmtId="175" fontId="1" fillId="5" borderId="30" xfId="15" applyNumberFormat="1" applyFont="1" applyFill="1" applyBorder="1"/>
    <xf numFmtId="175" fontId="44" fillId="0" borderId="30" xfId="15" applyNumberFormat="1" applyFont="1" applyFill="1" applyBorder="1"/>
    <xf numFmtId="175" fontId="3" fillId="0" borderId="30" xfId="15" applyNumberFormat="1" applyFont="1" applyFill="1" applyBorder="1"/>
    <xf numFmtId="175" fontId="3" fillId="0" borderId="31" xfId="15" applyNumberFormat="1" applyFont="1" applyFill="1" applyBorder="1"/>
    <xf numFmtId="175" fontId="3" fillId="0" borderId="31" xfId="15" applyNumberFormat="1" applyFont="1" applyBorder="1"/>
    <xf numFmtId="172" fontId="3" fillId="0" borderId="14" xfId="15" applyNumberFormat="1" applyFont="1" applyFill="1" applyBorder="1" applyAlignment="1">
      <alignment horizontal="right"/>
    </xf>
    <xf numFmtId="172" fontId="38" fillId="0" borderId="0" xfId="15" applyNumberFormat="1" applyFont="1" applyFill="1" applyBorder="1"/>
    <xf numFmtId="175" fontId="1" fillId="0" borderId="25" xfId="15" applyNumberFormat="1" applyFont="1" applyFill="1" applyBorder="1" applyProtection="1">
      <protection locked="0"/>
    </xf>
    <xf numFmtId="172" fontId="3" fillId="0" borderId="14" xfId="15" applyNumberFormat="1" applyFont="1" applyFill="1" applyBorder="1"/>
    <xf numFmtId="172" fontId="3" fillId="0" borderId="16" xfId="15" applyNumberFormat="1" applyFont="1" applyFill="1" applyBorder="1"/>
    <xf numFmtId="172" fontId="7" fillId="0" borderId="16" xfId="15" applyNumberFormat="1" applyFont="1" applyFill="1" applyBorder="1" applyAlignment="1"/>
    <xf numFmtId="175" fontId="1" fillId="0" borderId="29" xfId="15" applyNumberFormat="1" applyFont="1" applyFill="1" applyBorder="1" applyProtection="1">
      <protection locked="0"/>
    </xf>
    <xf numFmtId="175" fontId="44" fillId="0" borderId="29" xfId="15" applyNumberFormat="1" applyFont="1" applyFill="1" applyBorder="1" applyProtection="1">
      <protection locked="0"/>
    </xf>
    <xf numFmtId="175" fontId="3" fillId="0" borderId="29" xfId="15" applyNumberFormat="1" applyFont="1" applyFill="1" applyBorder="1"/>
    <xf numFmtId="174" fontId="37" fillId="0" borderId="0" xfId="15" applyNumberFormat="1" applyFont="1" applyAlignment="1">
      <alignment horizontal="center" wrapText="1"/>
    </xf>
    <xf numFmtId="175" fontId="3" fillId="0" borderId="15" xfId="15" applyNumberFormat="1" applyFont="1" applyBorder="1" applyAlignment="1">
      <alignment horizontal="right"/>
    </xf>
    <xf numFmtId="175" fontId="3" fillId="0" borderId="32" xfId="15" applyNumberFormat="1" applyFont="1" applyFill="1" applyBorder="1"/>
    <xf numFmtId="175" fontId="7" fillId="0" borderId="26" xfId="15" quotePrefix="1" applyNumberFormat="1" applyFont="1" applyBorder="1" applyAlignment="1">
      <alignment horizontal="left"/>
    </xf>
    <xf numFmtId="164" fontId="42" fillId="0" borderId="0" xfId="15" applyNumberFormat="1" applyFont="1" applyBorder="1" applyAlignment="1">
      <alignment horizontal="center" wrapText="1"/>
    </xf>
    <xf numFmtId="164" fontId="37" fillId="8" borderId="0" xfId="15" applyNumberFormat="1" applyFont="1" applyFill="1" applyBorder="1" applyAlignment="1">
      <alignment horizontal="center" wrapText="1"/>
    </xf>
    <xf numFmtId="164" fontId="37" fillId="5" borderId="8" xfId="15" applyNumberFormat="1" applyFont="1" applyFill="1" applyBorder="1" applyAlignment="1">
      <alignment horizontal="center" wrapText="1"/>
    </xf>
    <xf numFmtId="164" fontId="7" fillId="0" borderId="8" xfId="15" applyNumberFormat="1" applyFont="1" applyFill="1" applyBorder="1" applyAlignment="1">
      <alignment horizontal="center" wrapText="1"/>
    </xf>
    <xf numFmtId="164" fontId="7" fillId="0" borderId="10" xfId="15" applyNumberFormat="1" applyFont="1" applyFill="1" applyBorder="1" applyAlignment="1">
      <alignment horizontal="center" wrapText="1"/>
    </xf>
    <xf numFmtId="164" fontId="7" fillId="0" borderId="10" xfId="15" applyNumberFormat="1" applyFont="1" applyBorder="1" applyAlignment="1">
      <alignment horizontal="center" wrapText="1"/>
    </xf>
    <xf numFmtId="164" fontId="7" fillId="0" borderId="10" xfId="15" quotePrefix="1" applyNumberFormat="1" applyFont="1" applyBorder="1" applyAlignment="1">
      <alignment horizontal="center" wrapText="1"/>
    </xf>
    <xf numFmtId="164" fontId="7" fillId="0" borderId="21" xfId="15" applyNumberFormat="1" applyFont="1" applyBorder="1" applyAlignment="1">
      <alignment horizontal="center" wrapText="1"/>
    </xf>
    <xf numFmtId="172" fontId="1" fillId="0" borderId="0" xfId="15" applyNumberFormat="1" applyFont="1" applyFill="1"/>
    <xf numFmtId="173" fontId="3" fillId="0" borderId="0" xfId="15" applyNumberFormat="1" applyFont="1"/>
    <xf numFmtId="173" fontId="3" fillId="0" borderId="0" xfId="15" applyNumberFormat="1" applyFont="1" applyAlignment="1">
      <alignment horizontal="center"/>
    </xf>
    <xf numFmtId="0" fontId="7" fillId="0" borderId="0" xfId="15" applyFont="1" applyBorder="1" applyAlignment="1">
      <alignment horizontal="left"/>
    </xf>
    <xf numFmtId="164" fontId="41" fillId="0" borderId="0" xfId="15" applyNumberFormat="1" applyFont="1" applyFill="1" applyBorder="1" applyAlignment="1">
      <alignment horizontal="left"/>
    </xf>
    <xf numFmtId="164" fontId="40" fillId="0" borderId="0" xfId="15" applyNumberFormat="1" applyFont="1" applyFill="1" applyBorder="1" applyAlignment="1">
      <alignment horizontal="left" wrapText="1"/>
    </xf>
    <xf numFmtId="164" fontId="40" fillId="0" borderId="0" xfId="15" applyNumberFormat="1" applyFont="1" applyFill="1" applyBorder="1" applyAlignment="1">
      <alignment horizontal="right"/>
    </xf>
    <xf numFmtId="0" fontId="31" fillId="0" borderId="0" xfId="8" applyFont="1"/>
    <xf numFmtId="0" fontId="14" fillId="0" borderId="0" xfId="0" applyFont="1" applyAlignment="1">
      <alignment horizontal="left"/>
    </xf>
    <xf numFmtId="0" fontId="5" fillId="0" borderId="0" xfId="0" applyFont="1" applyFill="1" applyAlignment="1">
      <alignment wrapText="1"/>
    </xf>
    <xf numFmtId="0" fontId="21" fillId="0" borderId="0" xfId="2" applyFont="1"/>
    <xf numFmtId="0" fontId="21" fillId="0" borderId="0" xfId="2" applyFont="1" applyAlignment="1">
      <alignment horizontal="center"/>
    </xf>
    <xf numFmtId="0" fontId="22" fillId="0" borderId="0" xfId="2" applyFont="1"/>
    <xf numFmtId="6" fontId="22" fillId="0" borderId="34" xfId="2" applyNumberFormat="1" applyFont="1" applyBorder="1" applyAlignment="1"/>
    <xf numFmtId="6" fontId="21" fillId="0" borderId="0" xfId="2" applyNumberFormat="1" applyFont="1" applyAlignment="1"/>
    <xf numFmtId="0" fontId="21" fillId="0" borderId="0" xfId="2" applyFont="1" applyFill="1" applyAlignment="1">
      <alignment horizontal="left"/>
    </xf>
    <xf numFmtId="0" fontId="21" fillId="0" borderId="0" xfId="2" applyFont="1" applyFill="1" applyAlignment="1">
      <alignment horizontal="left" wrapText="1"/>
    </xf>
    <xf numFmtId="0" fontId="22" fillId="0" borderId="0" xfId="0" applyFont="1" applyFill="1" applyBorder="1"/>
    <xf numFmtId="0" fontId="8" fillId="0" borderId="0" xfId="2" applyFont="1"/>
    <xf numFmtId="0" fontId="21" fillId="0" borderId="0" xfId="17" applyFont="1" applyFill="1" applyBorder="1" applyAlignment="1">
      <alignment wrapText="1"/>
    </xf>
    <xf numFmtId="0" fontId="21" fillId="0" borderId="0" xfId="17" applyFont="1" applyFill="1" applyBorder="1" applyAlignment="1"/>
    <xf numFmtId="0" fontId="52" fillId="0" borderId="0" xfId="2" applyFont="1"/>
    <xf numFmtId="176" fontId="52" fillId="0" borderId="0" xfId="14" applyNumberFormat="1" applyFont="1"/>
    <xf numFmtId="0" fontId="53" fillId="0" borderId="0" xfId="2" applyFont="1"/>
    <xf numFmtId="0" fontId="53" fillId="0" borderId="0" xfId="2" applyFont="1" applyAlignment="1">
      <alignment horizontal="right"/>
    </xf>
    <xf numFmtId="177" fontId="52" fillId="0" borderId="0" xfId="16" applyNumberFormat="1" applyFont="1"/>
    <xf numFmtId="172" fontId="52" fillId="0" borderId="0" xfId="15" applyNumberFormat="1" applyFont="1"/>
    <xf numFmtId="172" fontId="54" fillId="0" borderId="0" xfId="15" applyNumberFormat="1" applyFont="1" applyAlignment="1">
      <alignment vertical="center"/>
    </xf>
    <xf numFmtId="164" fontId="53" fillId="0" borderId="0" xfId="15" applyNumberFormat="1" applyFont="1" applyFill="1" applyBorder="1" applyAlignment="1">
      <alignment horizontal="center" wrapText="1"/>
    </xf>
    <xf numFmtId="2" fontId="54" fillId="5" borderId="0" xfId="15" applyNumberFormat="1" applyFont="1" applyFill="1" applyBorder="1" applyAlignment="1">
      <alignment horizontal="right" wrapText="1"/>
    </xf>
    <xf numFmtId="176" fontId="52" fillId="5" borderId="0" xfId="16" applyNumberFormat="1" applyFont="1" applyFill="1" applyBorder="1" applyAlignment="1">
      <alignment horizontal="center" wrapText="1"/>
    </xf>
    <xf numFmtId="178" fontId="52" fillId="8" borderId="0" xfId="16" applyNumberFormat="1" applyFont="1" applyFill="1" applyBorder="1" applyAlignment="1">
      <alignment horizontal="center" wrapText="1"/>
    </xf>
    <xf numFmtId="176" fontId="53" fillId="0" borderId="0" xfId="16" applyNumberFormat="1" applyFont="1" applyFill="1" applyBorder="1" applyAlignment="1">
      <alignment horizontal="center" wrapText="1"/>
    </xf>
    <xf numFmtId="172" fontId="53" fillId="0" borderId="0" xfId="15" applyNumberFormat="1" applyFont="1" applyBorder="1"/>
    <xf numFmtId="172" fontId="52" fillId="0" borderId="0" xfId="15" applyNumberFormat="1" applyFont="1" applyAlignment="1">
      <alignment horizontal="left"/>
    </xf>
    <xf numFmtId="164" fontId="55" fillId="0" borderId="0" xfId="15" applyNumberFormat="1" applyFont="1" applyFill="1" applyBorder="1" applyAlignment="1">
      <alignment horizontal="left" wrapText="1"/>
    </xf>
    <xf numFmtId="164" fontId="55" fillId="0" borderId="0" xfId="15" applyNumberFormat="1" applyFont="1" applyFill="1" applyBorder="1" applyAlignment="1" applyProtection="1">
      <alignment horizontal="left" wrapText="1"/>
      <protection locked="0"/>
    </xf>
    <xf numFmtId="164" fontId="53" fillId="0" borderId="0" xfId="15" applyNumberFormat="1" applyFont="1" applyFill="1" applyBorder="1" applyAlignment="1">
      <alignment horizontal="left" wrapText="1"/>
    </xf>
    <xf numFmtId="164" fontId="36" fillId="0" borderId="0" xfId="15" applyNumberFormat="1" applyFont="1" applyFill="1" applyBorder="1" applyAlignment="1">
      <alignment horizontal="left" wrapText="1"/>
    </xf>
    <xf numFmtId="164" fontId="56" fillId="0" borderId="0" xfId="15" applyNumberFormat="1" applyFont="1" applyFill="1" applyBorder="1" applyAlignment="1">
      <alignment horizontal="left" wrapText="1"/>
    </xf>
    <xf numFmtId="164" fontId="56" fillId="0" borderId="0" xfId="15" applyNumberFormat="1" applyFont="1" applyFill="1" applyBorder="1" applyAlignment="1" applyProtection="1">
      <alignment horizontal="left" wrapText="1"/>
      <protection locked="0"/>
    </xf>
    <xf numFmtId="164" fontId="56" fillId="0" borderId="0" xfId="15" applyNumberFormat="1" applyFont="1" applyFill="1" applyBorder="1" applyAlignment="1" applyProtection="1">
      <alignment horizontal="left" wrapText="1"/>
    </xf>
    <xf numFmtId="172" fontId="3" fillId="0" borderId="0" xfId="15" applyNumberFormat="1" applyFont="1" applyAlignment="1">
      <alignment wrapText="1"/>
    </xf>
    <xf numFmtId="172" fontId="7" fillId="0" borderId="33" xfId="15" applyNumberFormat="1" applyFont="1" applyBorder="1" applyAlignment="1"/>
    <xf numFmtId="172" fontId="48" fillId="0" borderId="33" xfId="15" applyNumberFormat="1" applyFont="1" applyBorder="1" applyAlignment="1"/>
    <xf numFmtId="0" fontId="7" fillId="0" borderId="33" xfId="15" applyFont="1" applyBorder="1" applyAlignment="1"/>
    <xf numFmtId="172" fontId="7" fillId="0" borderId="7" xfId="15" applyNumberFormat="1" applyFont="1" applyBorder="1" applyAlignment="1">
      <alignment horizontal="left" vertical="top" wrapText="1"/>
    </xf>
    <xf numFmtId="172" fontId="3" fillId="0" borderId="0" xfId="15" applyNumberFormat="1" applyFont="1" applyBorder="1" applyAlignment="1">
      <alignment wrapText="1"/>
    </xf>
    <xf numFmtId="172" fontId="3" fillId="0" borderId="0" xfId="15" applyNumberFormat="1" applyFont="1" applyBorder="1" applyAlignment="1"/>
    <xf numFmtId="0" fontId="27" fillId="0" borderId="0" xfId="3" applyFont="1" applyFill="1" applyBorder="1" applyAlignment="1">
      <alignment horizontal="left" wrapText="1"/>
    </xf>
    <xf numFmtId="0" fontId="27" fillId="0" borderId="0" xfId="0" applyFont="1" applyBorder="1" applyAlignment="1">
      <alignment horizontal="left" wrapText="1"/>
    </xf>
    <xf numFmtId="0" fontId="5" fillId="0" borderId="0" xfId="3" applyFont="1" applyFill="1" applyBorder="1" applyAlignment="1">
      <alignment horizontal="left" wrapText="1"/>
    </xf>
    <xf numFmtId="0" fontId="5" fillId="0" borderId="0" xfId="0" applyFont="1" applyBorder="1" applyAlignment="1">
      <alignment horizontal="left" wrapText="1"/>
    </xf>
    <xf numFmtId="0" fontId="8" fillId="0" borderId="0" xfId="4" applyFont="1" applyFill="1" applyBorder="1" applyAlignment="1">
      <alignment horizontal="left" vertical="top"/>
    </xf>
    <xf numFmtId="0" fontId="5" fillId="0" borderId="0" xfId="2" applyFont="1" applyBorder="1" applyAlignment="1">
      <alignment horizontal="left" wrapText="1"/>
    </xf>
    <xf numFmtId="0" fontId="5" fillId="0" borderId="0" xfId="3" applyFont="1" applyFill="1" applyBorder="1" applyAlignment="1">
      <alignment wrapText="1"/>
    </xf>
    <xf numFmtId="0" fontId="5" fillId="0" borderId="0" xfId="0" applyFont="1" applyBorder="1" applyAlignment="1">
      <alignment wrapText="1"/>
    </xf>
    <xf numFmtId="0" fontId="5" fillId="0" borderId="0" xfId="0" applyFont="1" applyBorder="1"/>
    <xf numFmtId="0" fontId="20" fillId="0" borderId="0" xfId="8" applyFont="1" applyAlignment="1">
      <alignment vertical="top"/>
    </xf>
    <xf numFmtId="0" fontId="14" fillId="0" borderId="0" xfId="0" applyFont="1" applyAlignment="1">
      <alignment horizontal="left" wrapText="1"/>
    </xf>
    <xf numFmtId="0" fontId="14" fillId="0" borderId="0" xfId="0" applyFont="1" applyAlignment="1">
      <alignment horizontal="left"/>
    </xf>
    <xf numFmtId="0" fontId="8" fillId="0" borderId="0" xfId="2" applyFont="1"/>
    <xf numFmtId="0" fontId="5" fillId="0" borderId="0" xfId="0" applyFont="1"/>
    <xf numFmtId="0" fontId="5" fillId="0" borderId="0" xfId="0" applyFont="1" applyFill="1" applyAlignment="1">
      <alignment wrapText="1"/>
    </xf>
    <xf numFmtId="0" fontId="8" fillId="0" borderId="0" xfId="3" applyFont="1" applyFill="1" applyBorder="1" applyAlignment="1">
      <alignment vertical="top"/>
    </xf>
    <xf numFmtId="0" fontId="5" fillId="0" borderId="0" xfId="3" applyFont="1" applyFill="1" applyAlignment="1">
      <alignment horizontal="left" wrapText="1"/>
    </xf>
    <xf numFmtId="0" fontId="8" fillId="0" borderId="0" xfId="2" applyFont="1" applyAlignment="1">
      <alignment horizontal="left" vertical="top" wrapText="1"/>
    </xf>
    <xf numFmtId="0" fontId="21" fillId="0" borderId="0" xfId="2" applyFont="1" applyAlignment="1">
      <alignment wrapText="1"/>
    </xf>
    <xf numFmtId="0" fontId="21" fillId="0" borderId="0" xfId="0" applyFont="1" applyFill="1" applyBorder="1"/>
    <xf numFmtId="0" fontId="21" fillId="0" borderId="0" xfId="3" applyFont="1" applyFill="1" applyBorder="1" applyAlignment="1">
      <alignment horizontal="left" wrapText="1"/>
    </xf>
    <xf numFmtId="0" fontId="21" fillId="0" borderId="0" xfId="3" applyFont="1" applyFill="1" applyBorder="1" applyAlignment="1"/>
    <xf numFmtId="0" fontId="21" fillId="0" borderId="0" xfId="3" applyFont="1" applyFill="1" applyBorder="1" applyAlignment="1">
      <alignment horizontal="left" vertical="top" wrapText="1"/>
    </xf>
    <xf numFmtId="0" fontId="21" fillId="0" borderId="0" xfId="3" applyFont="1" applyFill="1" applyBorder="1" applyAlignment="1">
      <alignment horizontal="left" vertical="center" wrapText="1"/>
    </xf>
    <xf numFmtId="0" fontId="31" fillId="0" borderId="0" xfId="8" applyFont="1"/>
    <xf numFmtId="0" fontId="22" fillId="0" borderId="0" xfId="13" applyFont="1" applyBorder="1" applyAlignment="1">
      <alignment vertical="top"/>
    </xf>
    <xf numFmtId="0" fontId="22" fillId="0" borderId="1" xfId="13" applyFont="1" applyFill="1" applyBorder="1" applyAlignment="1">
      <alignment horizontal="left" wrapText="1"/>
    </xf>
    <xf numFmtId="0" fontId="22" fillId="0" borderId="2" xfId="13" applyFont="1" applyFill="1" applyBorder="1" applyAlignment="1">
      <alignment horizontal="left" wrapText="1"/>
    </xf>
    <xf numFmtId="0" fontId="22" fillId="0" borderId="1" xfId="13" applyFont="1" applyFill="1" applyBorder="1" applyAlignment="1">
      <alignment wrapText="1"/>
    </xf>
    <xf numFmtId="0" fontId="22" fillId="0" borderId="2" xfId="13" applyFont="1" applyFill="1" applyBorder="1" applyAlignment="1">
      <alignment wrapText="1"/>
    </xf>
    <xf numFmtId="0" fontId="22" fillId="0" borderId="1" xfId="13" applyFont="1" applyBorder="1" applyAlignment="1">
      <alignment wrapText="1"/>
    </xf>
    <xf numFmtId="0" fontId="22" fillId="0" borderId="2" xfId="13" applyFont="1" applyBorder="1" applyAlignment="1">
      <alignment wrapText="1"/>
    </xf>
  </cellXfs>
  <cellStyles count="18">
    <cellStyle name="Comma" xfId="14" builtinId="3"/>
    <cellStyle name="Comma 2" xfId="16"/>
    <cellStyle name="Currency 2" xfId="5"/>
    <cellStyle name="Currency 3" xfId="11"/>
    <cellStyle name="Normal" xfId="0" builtinId="0"/>
    <cellStyle name="Normal 2" xfId="2"/>
    <cellStyle name="Normal 2 2" xfId="10"/>
    <cellStyle name="Normal 2 3" xfId="15"/>
    <cellStyle name="Normal 3" xfId="6"/>
    <cellStyle name="Normal 4" xfId="7"/>
    <cellStyle name="Normal 5" xfId="8"/>
    <cellStyle name="Normal 5 2" xfId="12"/>
    <cellStyle name="Normal 6" xfId="17"/>
    <cellStyle name="Normal_78 - 04 FW spending report Spring 05Revised" xfId="13"/>
    <cellStyle name="Normal_Gov Report File" xfId="3"/>
    <cellStyle name="Normal_Sheet1" xfId="4"/>
    <cellStyle name="Note 2" xfId="9"/>
    <cellStyle name="Percent" xfId="1" builtinId="5"/>
  </cellStyles>
  <dxfs count="0"/>
  <tableStyles count="0" defaultTableStyle="TableStyleMedium9" defaultPivotStyle="PivotStyleLight16"/>
  <colors>
    <mruColors>
      <color rgb="FFECB314"/>
      <color rgb="FF9AB9D2"/>
      <color rgb="FFFFCC66"/>
      <color rgb="FFC0504D"/>
      <color rgb="FF4BACC6"/>
      <color rgb="FF8064A2"/>
      <color rgb="FF9BBB59"/>
      <color rgb="FF4F81BD"/>
      <color rgb="FF54B948"/>
      <color rgb="FF4C8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293989202169428E-2"/>
          <c:y val="1.3872249884907737E-2"/>
          <c:w val="0.91781539317490657"/>
          <c:h val="0.976073919492881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rgbClr val="4F81BD"/>
              </a:solidFill>
              <a:effectLst>
                <a:outerShdw blurRad="50800" dist="38100" dir="2700000" algn="tl" rotWithShape="0">
                  <a:prstClr val="black">
                    <a:alpha val="40000"/>
                  </a:prstClr>
                </a:outerShdw>
              </a:effectLst>
            </c:spPr>
          </c:dPt>
          <c:dPt>
            <c:idx val="1"/>
            <c:bubble3D val="0"/>
            <c:spPr>
              <a:solidFill>
                <a:srgbClr val="C0504D"/>
              </a:solidFill>
              <a:effectLst>
                <a:outerShdw blurRad="50800" dist="38100" dir="2700000" algn="tl" rotWithShape="0">
                  <a:prstClr val="black">
                    <a:alpha val="40000"/>
                  </a:prstClr>
                </a:outerShdw>
              </a:effectLst>
            </c:spPr>
          </c:dPt>
          <c:dPt>
            <c:idx val="2"/>
            <c:bubble3D val="0"/>
            <c:spPr>
              <a:solidFill>
                <a:srgbClr val="9BBB59"/>
              </a:solidFill>
              <a:effectLst>
                <a:outerShdw blurRad="50800" dist="38100" dir="2700000" algn="tl" rotWithShape="0">
                  <a:prstClr val="black">
                    <a:alpha val="40000"/>
                  </a:prstClr>
                </a:outerShdw>
              </a:effectLst>
            </c:spPr>
          </c:dPt>
          <c:dPt>
            <c:idx val="3"/>
            <c:bubble3D val="0"/>
            <c:spPr>
              <a:solidFill>
                <a:srgbClr val="8064A2"/>
              </a:solidFill>
              <a:effectLst>
                <a:outerShdw blurRad="50800" dist="38100" dir="2700000" algn="tl" rotWithShape="0">
                  <a:prstClr val="black">
                    <a:alpha val="40000"/>
                  </a:prstClr>
                </a:outerShdw>
              </a:effectLst>
            </c:spPr>
          </c:dPt>
          <c:dPt>
            <c:idx val="4"/>
            <c:bubble3D val="0"/>
            <c:spPr>
              <a:solidFill>
                <a:srgbClr val="4BACC6"/>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ysClr val="window" lastClr="FFFFFF">
                  <a:lumMod val="50000"/>
                </a:sysClr>
              </a:solidFill>
              <a:effectLst>
                <a:outerShdw blurRad="50800" dist="38100" dir="2700000" algn="tl" rotWithShape="0">
                  <a:prstClr val="black">
                    <a:alpha val="40000"/>
                  </a:prstClr>
                </a:outerShdw>
              </a:effectLst>
            </c:spPr>
          </c:dPt>
          <c:dLbls>
            <c:dLbl>
              <c:idx val="0"/>
              <c:layout>
                <c:manualLayout>
                  <c:x val="-0.11586634989895268"/>
                  <c:y val="0.1061421683438347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1"/>
              <c:layout>
                <c:manualLayout>
                  <c:x val="-0.14229817210337722"/>
                  <c:y val="2.5996726528237972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2"/>
              <c:layout>
                <c:manualLayout>
                  <c:x val="-0.17204365950992825"/>
                  <c:y val="-8.3240368548525526E-2"/>
                </c:manualLayout>
              </c:layout>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9729163430255339"/>
                      <c:h val="0.18358970457251753"/>
                    </c:manualLayout>
                  </c15:layout>
                </c:ext>
              </c:extLst>
            </c:dLbl>
            <c:dLbl>
              <c:idx val="3"/>
              <c:layout>
                <c:manualLayout>
                  <c:x val="0.18104438372857692"/>
                  <c:y val="-0.19055338869252836"/>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4"/>
              <c:layout>
                <c:manualLayout>
                  <c:x val="0.17985301013268842"/>
                  <c:y val="0.18331474768779804"/>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Lst>
            </c:dLbl>
            <c:dLbl>
              <c:idx val="5"/>
              <c:layout>
                <c:manualLayout>
                  <c:x val="5.1961478792846072E-2"/>
                  <c:y val="0.10466195375213147"/>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6"/>
              <c:layout>
                <c:manualLayout>
                  <c:x val="9.7719800242814896E-3"/>
                  <c:y val="-0.11503633769333091"/>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7"/>
              <c:layout>
                <c:manualLayout>
                  <c:x val="0.13651080437814889"/>
                  <c:y val="0.17583472330257938"/>
                </c:manualLayout>
              </c:layout>
              <c:showLegendKey val="0"/>
              <c:showVal val="1"/>
              <c:showCatName val="1"/>
              <c:showSerName val="0"/>
              <c:showPercent val="1"/>
              <c:showBubbleSize val="0"/>
              <c:separator>
</c:separator>
              <c:extLst>
                <c:ext xmlns:c15="http://schemas.microsoft.com/office/drawing/2012/chart" uri="{CE6537A1-D6FC-4f65-9D91-7224C49458BB}"/>
              </c:extLst>
            </c:dLbl>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'1a_TotalCosts'!$AM$3:$AM$7</c:f>
              <c:strCache>
                <c:ptCount val="5"/>
                <c:pt idx="0">
                  <c:v>Power purchases</c:v>
                </c:pt>
                <c:pt idx="1">
                  <c:v>Forgone revenue</c:v>
                </c:pt>
                <c:pt idx="2">
                  <c:v>Reimbursable costs</c:v>
                </c:pt>
                <c:pt idx="3">
                  <c:v>Direct program</c:v>
                </c:pt>
                <c:pt idx="4">
                  <c:v>Fixed costs</c:v>
                </c:pt>
              </c:strCache>
            </c:strRef>
          </c:cat>
          <c:val>
            <c:numRef>
              <c:f>'1a_TotalCosts'!$AO$3:$AO$7</c:f>
              <c:numCache>
                <c:formatCode>"$"#.0\ "million"</c:formatCode>
                <c:ptCount val="5"/>
                <c:pt idx="0">
                  <c:v>68</c:v>
                </c:pt>
                <c:pt idx="1">
                  <c:v>196</c:v>
                </c:pt>
                <c:pt idx="2">
                  <c:v>85</c:v>
                </c:pt>
                <c:pt idx="3">
                  <c:v>259</c:v>
                </c:pt>
                <c:pt idx="4">
                  <c:v>150</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'10_Contractor'!$B$75:$B$105</c:f>
              <c:strCache>
                <c:ptCount val="31"/>
                <c:pt idx="0">
                  <c:v>Federal: BPA Overhead (&amp; Non-Contracted Project Costs)</c:v>
                </c:pt>
                <c:pt idx="1">
                  <c:v>Federal: National Marine Fisheries</c:v>
                </c:pt>
                <c:pt idx="2">
                  <c:v>Federal: US Fish &amp; Wildlife Service</c:v>
                </c:pt>
                <c:pt idx="3">
                  <c:v>Federal: US Geological Survey</c:v>
                </c:pt>
                <c:pt idx="4">
                  <c:v>Federal: US Bureau of Reclamation</c:v>
                </c:pt>
                <c:pt idx="5">
                  <c:v>Federal: Other</c:v>
                </c:pt>
                <c:pt idx="6">
                  <c:v>State: Idaho Department of Fish &amp; Wildlife</c:v>
                </c:pt>
                <c:pt idx="7">
                  <c:v>State: Oregon Department of Fish &amp; Wildlife</c:v>
                </c:pt>
                <c:pt idx="8">
                  <c:v>State: Washington Department of Fish &amp; Wildlife</c:v>
                </c:pt>
                <c:pt idx="9">
                  <c:v>State: Montana Fish, Wildlife And Parks</c:v>
                </c:pt>
                <c:pt idx="10">
                  <c:v>State: Idaho State Office of Species Conservation</c:v>
                </c:pt>
                <c:pt idx="11">
                  <c:v>Tribe: Yakama Confederated Tribes</c:v>
                </c:pt>
                <c:pt idx="12">
                  <c:v>Tribe: Nez Perce Tribe</c:v>
                </c:pt>
                <c:pt idx="13">
                  <c:v>Tribe: Colville Confederated Tribes</c:v>
                </c:pt>
                <c:pt idx="14">
                  <c:v>Tribe: Confederated Tribes of Warm Springs</c:v>
                </c:pt>
                <c:pt idx="15">
                  <c:v>Tribe: Kootenai Tribe</c:v>
                </c:pt>
                <c:pt idx="16">
                  <c:v>Tribe: Umatilla Confederated Tribes</c:v>
                </c:pt>
                <c:pt idx="17">
                  <c:v>Tribe: Columbia River Intertribal Fish Commission</c:v>
                </c:pt>
                <c:pt idx="18">
                  <c:v>Tribe: Shoshone-Bannock Tribes</c:v>
                </c:pt>
                <c:pt idx="19">
                  <c:v>Tribe: Kalispel Tribe of Indians</c:v>
                </c:pt>
                <c:pt idx="20">
                  <c:v>Tribe: Spokane Tribe of Indians</c:v>
                </c:pt>
                <c:pt idx="21">
                  <c:v>Tribe: Coeur D'Alene Tribe of Idaho</c:v>
                </c:pt>
                <c:pt idx="22">
                  <c:v>Tribe: Shoshone-Paiute Tribes</c:v>
                </c:pt>
                <c:pt idx="23">
                  <c:v>Tribe: Burns-Paiute</c:v>
                </c:pt>
                <c:pt idx="24">
                  <c:v>Tribe: Other</c:v>
                </c:pt>
                <c:pt idx="25">
                  <c:v>Interstate: Pacific States Marine Fisheries Commission</c:v>
                </c:pt>
                <c:pt idx="26">
                  <c:v>University</c:v>
                </c:pt>
                <c:pt idx="27">
                  <c:v>Other: Private/Non-Profit/Other</c:v>
                </c:pt>
                <c:pt idx="28">
                  <c:v>Other: Land Acquisitions</c:v>
                </c:pt>
                <c:pt idx="29">
                  <c:v>Other: Local/Semi Government</c:v>
                </c:pt>
                <c:pt idx="30">
                  <c:v>Other: National Fish &amp; Wildlife Foundation</c:v>
                </c:pt>
              </c:strCache>
            </c:strRef>
          </c:cat>
          <c:val>
            <c:numRef>
              <c:f>'10_Contractor'!$C$75:$C$105</c:f>
            </c:numRef>
          </c:val>
        </c:ser>
        <c:ser>
          <c:idx val="1"/>
          <c:order val="1"/>
          <c:spPr>
            <a:solidFill>
              <a:schemeClr val="accent2"/>
            </a:solidFill>
            <a:ln>
              <a:noFill/>
            </a:ln>
            <a:effectLst/>
          </c:spPr>
          <c:invertIfNegative val="0"/>
          <c:dPt>
            <c:idx val="6"/>
            <c:invertIfNegative val="0"/>
            <c:bubble3D val="0"/>
            <c:spPr>
              <a:solidFill>
                <a:srgbClr val="9AB9D2"/>
              </a:solidFill>
              <a:ln>
                <a:noFill/>
              </a:ln>
              <a:effectLst/>
            </c:spPr>
          </c:dPt>
          <c:dPt>
            <c:idx val="7"/>
            <c:invertIfNegative val="0"/>
            <c:bubble3D val="0"/>
            <c:spPr>
              <a:solidFill>
                <a:srgbClr val="9AB9D2"/>
              </a:solidFill>
              <a:ln>
                <a:noFill/>
              </a:ln>
              <a:effectLst/>
            </c:spPr>
          </c:dPt>
          <c:dPt>
            <c:idx val="8"/>
            <c:invertIfNegative val="0"/>
            <c:bubble3D val="0"/>
            <c:spPr>
              <a:solidFill>
                <a:srgbClr val="9AB9D2"/>
              </a:solidFill>
              <a:ln>
                <a:noFill/>
              </a:ln>
              <a:effectLst/>
            </c:spPr>
          </c:dPt>
          <c:dPt>
            <c:idx val="9"/>
            <c:invertIfNegative val="0"/>
            <c:bubble3D val="0"/>
            <c:spPr>
              <a:solidFill>
                <a:srgbClr val="9AB9D2"/>
              </a:solidFill>
              <a:ln>
                <a:noFill/>
              </a:ln>
              <a:effectLst/>
            </c:spPr>
          </c:dPt>
          <c:dPt>
            <c:idx val="10"/>
            <c:invertIfNegative val="0"/>
            <c:bubble3D val="0"/>
            <c:spPr>
              <a:solidFill>
                <a:srgbClr val="9AB9D2"/>
              </a:solidFill>
              <a:ln>
                <a:noFill/>
              </a:ln>
              <a:effectLst/>
            </c:spPr>
          </c:dPt>
          <c:dPt>
            <c:idx val="11"/>
            <c:invertIfNegative val="0"/>
            <c:bubble3D val="0"/>
            <c:spPr>
              <a:solidFill>
                <a:schemeClr val="accent3">
                  <a:lumMod val="60000"/>
                  <a:lumOff val="40000"/>
                </a:schemeClr>
              </a:solidFill>
              <a:ln>
                <a:noFill/>
              </a:ln>
              <a:effectLst/>
            </c:spPr>
          </c:dPt>
          <c:dPt>
            <c:idx val="12"/>
            <c:invertIfNegative val="0"/>
            <c:bubble3D val="0"/>
            <c:spPr>
              <a:solidFill>
                <a:schemeClr val="accent3">
                  <a:lumMod val="60000"/>
                  <a:lumOff val="40000"/>
                </a:schemeClr>
              </a:solidFill>
              <a:ln>
                <a:noFill/>
              </a:ln>
              <a:effectLst/>
            </c:spPr>
          </c:dPt>
          <c:dPt>
            <c:idx val="13"/>
            <c:invertIfNegative val="0"/>
            <c:bubble3D val="0"/>
            <c:spPr>
              <a:solidFill>
                <a:schemeClr val="accent3">
                  <a:lumMod val="60000"/>
                  <a:lumOff val="40000"/>
                </a:schemeClr>
              </a:solidFill>
              <a:ln>
                <a:noFill/>
              </a:ln>
              <a:effectLst/>
            </c:spPr>
          </c:dPt>
          <c:dPt>
            <c:idx val="14"/>
            <c:invertIfNegative val="0"/>
            <c:bubble3D val="0"/>
            <c:spPr>
              <a:solidFill>
                <a:schemeClr val="accent3">
                  <a:lumMod val="60000"/>
                  <a:lumOff val="40000"/>
                </a:schemeClr>
              </a:solidFill>
              <a:ln>
                <a:noFill/>
              </a:ln>
              <a:effectLst/>
            </c:spPr>
          </c:dPt>
          <c:dPt>
            <c:idx val="15"/>
            <c:invertIfNegative val="0"/>
            <c:bubble3D val="0"/>
            <c:spPr>
              <a:solidFill>
                <a:schemeClr val="accent3">
                  <a:lumMod val="60000"/>
                  <a:lumOff val="40000"/>
                </a:schemeClr>
              </a:solidFill>
              <a:ln>
                <a:noFill/>
              </a:ln>
              <a:effectLst/>
            </c:spPr>
          </c:dPt>
          <c:dPt>
            <c:idx val="16"/>
            <c:invertIfNegative val="0"/>
            <c:bubble3D val="0"/>
            <c:spPr>
              <a:solidFill>
                <a:schemeClr val="accent3">
                  <a:lumMod val="60000"/>
                  <a:lumOff val="40000"/>
                </a:schemeClr>
              </a:solidFill>
              <a:ln>
                <a:noFill/>
              </a:ln>
              <a:effectLst/>
            </c:spPr>
          </c:dPt>
          <c:dPt>
            <c:idx val="17"/>
            <c:invertIfNegative val="0"/>
            <c:bubble3D val="0"/>
            <c:spPr>
              <a:solidFill>
                <a:schemeClr val="accent3">
                  <a:lumMod val="60000"/>
                  <a:lumOff val="40000"/>
                </a:schemeClr>
              </a:solidFill>
              <a:ln>
                <a:noFill/>
              </a:ln>
              <a:effectLst/>
            </c:spPr>
          </c:dPt>
          <c:dPt>
            <c:idx val="18"/>
            <c:invertIfNegative val="0"/>
            <c:bubble3D val="0"/>
            <c:spPr>
              <a:solidFill>
                <a:schemeClr val="accent3">
                  <a:lumMod val="60000"/>
                  <a:lumOff val="40000"/>
                </a:schemeClr>
              </a:solidFill>
              <a:ln>
                <a:noFill/>
              </a:ln>
              <a:effectLst/>
            </c:spPr>
          </c:dPt>
          <c:dPt>
            <c:idx val="19"/>
            <c:invertIfNegative val="0"/>
            <c:bubble3D val="0"/>
            <c:spPr>
              <a:solidFill>
                <a:schemeClr val="accent3">
                  <a:lumMod val="60000"/>
                  <a:lumOff val="40000"/>
                </a:schemeClr>
              </a:solidFill>
              <a:ln>
                <a:noFill/>
              </a:ln>
              <a:effectLst/>
            </c:spPr>
          </c:dPt>
          <c:dPt>
            <c:idx val="20"/>
            <c:invertIfNegative val="0"/>
            <c:bubble3D val="0"/>
            <c:spPr>
              <a:solidFill>
                <a:schemeClr val="accent3">
                  <a:lumMod val="60000"/>
                  <a:lumOff val="40000"/>
                </a:schemeClr>
              </a:solidFill>
              <a:ln>
                <a:noFill/>
              </a:ln>
              <a:effectLst/>
            </c:spPr>
          </c:dPt>
          <c:dPt>
            <c:idx val="21"/>
            <c:invertIfNegative val="0"/>
            <c:bubble3D val="0"/>
            <c:spPr>
              <a:solidFill>
                <a:schemeClr val="accent3">
                  <a:lumMod val="60000"/>
                  <a:lumOff val="40000"/>
                </a:schemeClr>
              </a:solidFill>
              <a:ln>
                <a:noFill/>
              </a:ln>
              <a:effectLst/>
            </c:spPr>
          </c:dPt>
          <c:dPt>
            <c:idx val="22"/>
            <c:invertIfNegative val="0"/>
            <c:bubble3D val="0"/>
            <c:spPr>
              <a:solidFill>
                <a:schemeClr val="accent3">
                  <a:lumMod val="60000"/>
                  <a:lumOff val="40000"/>
                </a:schemeClr>
              </a:solidFill>
              <a:ln>
                <a:noFill/>
              </a:ln>
              <a:effectLst/>
            </c:spPr>
          </c:dPt>
          <c:dPt>
            <c:idx val="23"/>
            <c:invertIfNegative val="0"/>
            <c:bubble3D val="0"/>
            <c:spPr>
              <a:solidFill>
                <a:schemeClr val="accent3">
                  <a:lumMod val="60000"/>
                  <a:lumOff val="40000"/>
                </a:schemeClr>
              </a:solidFill>
              <a:ln>
                <a:noFill/>
              </a:ln>
              <a:effectLst/>
            </c:spPr>
          </c:dPt>
          <c:dPt>
            <c:idx val="24"/>
            <c:invertIfNegative val="0"/>
            <c:bubble3D val="0"/>
            <c:spPr>
              <a:solidFill>
                <a:schemeClr val="accent3">
                  <a:lumMod val="60000"/>
                  <a:lumOff val="40000"/>
                </a:schemeClr>
              </a:solidFill>
              <a:ln>
                <a:noFill/>
              </a:ln>
              <a:effectLst/>
            </c:spPr>
          </c:dPt>
          <c:dPt>
            <c:idx val="25"/>
            <c:invertIfNegative val="0"/>
            <c:bubble3D val="0"/>
            <c:spPr>
              <a:solidFill>
                <a:schemeClr val="accent4">
                  <a:lumMod val="60000"/>
                  <a:lumOff val="40000"/>
                </a:schemeClr>
              </a:solidFill>
              <a:ln>
                <a:noFill/>
              </a:ln>
              <a:effectLst/>
            </c:spPr>
          </c:dPt>
          <c:dPt>
            <c:idx val="26"/>
            <c:invertIfNegative val="0"/>
            <c:bubble3D val="0"/>
            <c:spPr>
              <a:solidFill>
                <a:srgbClr val="ECB314"/>
              </a:solidFill>
              <a:ln>
                <a:noFill/>
              </a:ln>
              <a:effectLst/>
            </c:spPr>
          </c:dPt>
          <c:dPt>
            <c:idx val="27"/>
            <c:invertIfNegative val="0"/>
            <c:bubble3D val="0"/>
            <c:spPr>
              <a:solidFill>
                <a:schemeClr val="bg1">
                  <a:lumMod val="65000"/>
                </a:schemeClr>
              </a:solidFill>
              <a:ln>
                <a:noFill/>
              </a:ln>
              <a:effectLst/>
            </c:spPr>
          </c:dPt>
          <c:dPt>
            <c:idx val="28"/>
            <c:invertIfNegative val="0"/>
            <c:bubble3D val="0"/>
            <c:spPr>
              <a:solidFill>
                <a:schemeClr val="bg1">
                  <a:lumMod val="65000"/>
                </a:schemeClr>
              </a:solidFill>
              <a:ln>
                <a:noFill/>
              </a:ln>
              <a:effectLst/>
            </c:spPr>
          </c:dPt>
          <c:dPt>
            <c:idx val="29"/>
            <c:invertIfNegative val="0"/>
            <c:bubble3D val="0"/>
            <c:spPr>
              <a:solidFill>
                <a:schemeClr val="bg1">
                  <a:lumMod val="65000"/>
                </a:schemeClr>
              </a:solidFill>
              <a:ln>
                <a:noFill/>
              </a:ln>
              <a:effectLst/>
            </c:spPr>
          </c:dPt>
          <c:dPt>
            <c:idx val="30"/>
            <c:invertIfNegative val="0"/>
            <c:bubble3D val="0"/>
            <c:spPr>
              <a:solidFill>
                <a:schemeClr val="bg1">
                  <a:lumMod val="65000"/>
                </a:schemeClr>
              </a:solidFill>
              <a:ln>
                <a:noFill/>
              </a:ln>
              <a:effectLst/>
            </c:spPr>
          </c:dPt>
          <c:cat>
            <c:strRef>
              <c:f>'10_Contractor'!$B$75:$B$105</c:f>
              <c:strCache>
                <c:ptCount val="31"/>
                <c:pt idx="0">
                  <c:v>Federal: BPA Overhead (&amp; Non-Contracted Project Costs)</c:v>
                </c:pt>
                <c:pt idx="1">
                  <c:v>Federal: National Marine Fisheries</c:v>
                </c:pt>
                <c:pt idx="2">
                  <c:v>Federal: US Fish &amp; Wildlife Service</c:v>
                </c:pt>
                <c:pt idx="3">
                  <c:v>Federal: US Geological Survey</c:v>
                </c:pt>
                <c:pt idx="4">
                  <c:v>Federal: US Bureau of Reclamation</c:v>
                </c:pt>
                <c:pt idx="5">
                  <c:v>Federal: Other</c:v>
                </c:pt>
                <c:pt idx="6">
                  <c:v>State: Idaho Department of Fish &amp; Wildlife</c:v>
                </c:pt>
                <c:pt idx="7">
                  <c:v>State: Oregon Department of Fish &amp; Wildlife</c:v>
                </c:pt>
                <c:pt idx="8">
                  <c:v>State: Washington Department of Fish &amp; Wildlife</c:v>
                </c:pt>
                <c:pt idx="9">
                  <c:v>State: Montana Fish, Wildlife And Parks</c:v>
                </c:pt>
                <c:pt idx="10">
                  <c:v>State: Idaho State Office of Species Conservation</c:v>
                </c:pt>
                <c:pt idx="11">
                  <c:v>Tribe: Yakama Confederated Tribes</c:v>
                </c:pt>
                <c:pt idx="12">
                  <c:v>Tribe: Nez Perce Tribe</c:v>
                </c:pt>
                <c:pt idx="13">
                  <c:v>Tribe: Colville Confederated Tribes</c:v>
                </c:pt>
                <c:pt idx="14">
                  <c:v>Tribe: Confederated Tribes of Warm Springs</c:v>
                </c:pt>
                <c:pt idx="15">
                  <c:v>Tribe: Kootenai Tribe</c:v>
                </c:pt>
                <c:pt idx="16">
                  <c:v>Tribe: Umatilla Confederated Tribes</c:v>
                </c:pt>
                <c:pt idx="17">
                  <c:v>Tribe: Columbia River Intertribal Fish Commission</c:v>
                </c:pt>
                <c:pt idx="18">
                  <c:v>Tribe: Shoshone-Bannock Tribes</c:v>
                </c:pt>
                <c:pt idx="19">
                  <c:v>Tribe: Kalispel Tribe of Indians</c:v>
                </c:pt>
                <c:pt idx="20">
                  <c:v>Tribe: Spokane Tribe of Indians</c:v>
                </c:pt>
                <c:pt idx="21">
                  <c:v>Tribe: Coeur D'Alene Tribe of Idaho</c:v>
                </c:pt>
                <c:pt idx="22">
                  <c:v>Tribe: Shoshone-Paiute Tribes</c:v>
                </c:pt>
                <c:pt idx="23">
                  <c:v>Tribe: Burns-Paiute</c:v>
                </c:pt>
                <c:pt idx="24">
                  <c:v>Tribe: Other</c:v>
                </c:pt>
                <c:pt idx="25">
                  <c:v>Interstate: Pacific States Marine Fisheries Commission</c:v>
                </c:pt>
                <c:pt idx="26">
                  <c:v>University</c:v>
                </c:pt>
                <c:pt idx="27">
                  <c:v>Other: Private/Non-Profit/Other</c:v>
                </c:pt>
                <c:pt idx="28">
                  <c:v>Other: Land Acquisitions</c:v>
                </c:pt>
                <c:pt idx="29">
                  <c:v>Other: Local/Semi Government</c:v>
                </c:pt>
                <c:pt idx="30">
                  <c:v>Other: National Fish &amp; Wildlife Foundation</c:v>
                </c:pt>
              </c:strCache>
            </c:strRef>
          </c:cat>
          <c:val>
            <c:numRef>
              <c:f>'10_Contractor'!$D$75:$D$105</c:f>
              <c:numCache>
                <c:formatCode>"$"#,##0</c:formatCode>
                <c:ptCount val="31"/>
                <c:pt idx="0">
                  <c:v>18662085.170000002</c:v>
                </c:pt>
                <c:pt idx="1">
                  <c:v>7869433</c:v>
                </c:pt>
                <c:pt idx="2">
                  <c:v>2718120.18</c:v>
                </c:pt>
                <c:pt idx="3">
                  <c:v>1705065.54</c:v>
                </c:pt>
                <c:pt idx="4">
                  <c:v>714662.68</c:v>
                </c:pt>
                <c:pt idx="5">
                  <c:v>1294719</c:v>
                </c:pt>
                <c:pt idx="6">
                  <c:v>15455053.789999999</c:v>
                </c:pt>
                <c:pt idx="7">
                  <c:v>14416087.09</c:v>
                </c:pt>
                <c:pt idx="8">
                  <c:v>11894739.43</c:v>
                </c:pt>
                <c:pt idx="9">
                  <c:v>3051536.75</c:v>
                </c:pt>
                <c:pt idx="10">
                  <c:v>2742180.2</c:v>
                </c:pt>
                <c:pt idx="11">
                  <c:v>27481990.550000001</c:v>
                </c:pt>
                <c:pt idx="12">
                  <c:v>16713068.199999999</c:v>
                </c:pt>
                <c:pt idx="13">
                  <c:v>14293923.970000001</c:v>
                </c:pt>
                <c:pt idx="14">
                  <c:v>12065436.449999999</c:v>
                </c:pt>
                <c:pt idx="15">
                  <c:v>11586883.73</c:v>
                </c:pt>
                <c:pt idx="16">
                  <c:v>11248947.369999999</c:v>
                </c:pt>
                <c:pt idx="17">
                  <c:v>9041925.8399999999</c:v>
                </c:pt>
                <c:pt idx="18">
                  <c:v>3477187.41</c:v>
                </c:pt>
                <c:pt idx="19">
                  <c:v>3133721.78</c:v>
                </c:pt>
                <c:pt idx="20">
                  <c:v>2989703.16</c:v>
                </c:pt>
                <c:pt idx="21">
                  <c:v>2686195.65</c:v>
                </c:pt>
                <c:pt idx="22">
                  <c:v>1086909.6599999999</c:v>
                </c:pt>
                <c:pt idx="23">
                  <c:v>1081654.73</c:v>
                </c:pt>
                <c:pt idx="24">
                  <c:v>2528557</c:v>
                </c:pt>
                <c:pt idx="25">
                  <c:v>13923765.529999999</c:v>
                </c:pt>
                <c:pt idx="26">
                  <c:v>3143475.74</c:v>
                </c:pt>
                <c:pt idx="27">
                  <c:v>24068856.09</c:v>
                </c:pt>
                <c:pt idx="28">
                  <c:v>22112085.41</c:v>
                </c:pt>
                <c:pt idx="29">
                  <c:v>10995773.41</c:v>
                </c:pt>
                <c:pt idx="30">
                  <c:v>5148896.25</c:v>
                </c:pt>
              </c:numCache>
            </c:numRef>
          </c:val>
        </c:ser>
        <c:dLbls>
          <c:showLegendKey val="0"/>
          <c:showVal val="0"/>
          <c:showCatName val="0"/>
          <c:showSerName val="0"/>
          <c:showPercent val="0"/>
          <c:showBubbleSize val="0"/>
        </c:dLbls>
        <c:gapWidth val="52"/>
        <c:axId val="570732328"/>
        <c:axId val="570731936"/>
      </c:barChart>
      <c:catAx>
        <c:axId val="570732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70731936"/>
        <c:crosses val="autoZero"/>
        <c:auto val="1"/>
        <c:lblAlgn val="ctr"/>
        <c:lblOffset val="100"/>
        <c:noMultiLvlLbl val="0"/>
      </c:catAx>
      <c:valAx>
        <c:axId val="570731936"/>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70732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94"/>
          <c:y val="1.1144733600781059E-2"/>
          <c:w val="0.59880164245374745"/>
          <c:h val="0.94507048763721402"/>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'11_LandPurchases'!$A$46:$A$57</c:f>
              <c:strCache>
                <c:ptCount val="12"/>
                <c:pt idx="0">
                  <c:v>Idaho Office of Species Conservation</c:v>
                </c:pt>
                <c:pt idx="1">
                  <c:v>Confederated Tribes of the Warm Springs</c:v>
                </c:pt>
                <c:pt idx="2">
                  <c:v>Nature Conservancy</c:v>
                </c:pt>
                <c:pt idx="3">
                  <c:v>Columbia Land Trust</c:v>
                </c:pt>
                <c:pt idx="4">
                  <c:v>Confederated Tribes of the Grande Ronde</c:v>
                </c:pt>
                <c:pt idx="5">
                  <c:v>Oregon Department Of Fish and Wildlife (ODFW)</c:v>
                </c:pt>
                <c:pt idx="6">
                  <c:v>Greenbelt Land Trust</c:v>
                </c:pt>
                <c:pt idx="7">
                  <c:v>Umatilla Confederated Tribes (CTUIR)</c:v>
                </c:pt>
                <c:pt idx="8">
                  <c:v>Blue Mountain Land Trust</c:v>
                </c:pt>
                <c:pt idx="9">
                  <c:v>Salish and Kootenai Confederated Tribes</c:v>
                </c:pt>
                <c:pt idx="10">
                  <c:v>Friends of Buford Park</c:v>
                </c:pt>
                <c:pt idx="11">
                  <c:v>Montana Fish, Wildlife and Parks (MFWP)</c:v>
                </c:pt>
              </c:strCache>
            </c:strRef>
          </c:cat>
          <c:val>
            <c:numRef>
              <c:f>'11_LandPurchases'!$B$46:$B$57</c:f>
              <c:numCache>
                <c:formatCode>"$"#,##0</c:formatCode>
                <c:ptCount val="12"/>
                <c:pt idx="0">
                  <c:v>7980000</c:v>
                </c:pt>
                <c:pt idx="1">
                  <c:v>3632833</c:v>
                </c:pt>
                <c:pt idx="2">
                  <c:v>2268978</c:v>
                </c:pt>
                <c:pt idx="3">
                  <c:v>2051603.16</c:v>
                </c:pt>
                <c:pt idx="4">
                  <c:v>1741196.75</c:v>
                </c:pt>
                <c:pt idx="5">
                  <c:v>1082452</c:v>
                </c:pt>
                <c:pt idx="6">
                  <c:v>947500</c:v>
                </c:pt>
                <c:pt idx="7">
                  <c:v>771010</c:v>
                </c:pt>
                <c:pt idx="8">
                  <c:v>562383</c:v>
                </c:pt>
                <c:pt idx="9">
                  <c:v>490964.5</c:v>
                </c:pt>
                <c:pt idx="10">
                  <c:v>423162</c:v>
                </c:pt>
                <c:pt idx="11">
                  <c:v>154274</c:v>
                </c:pt>
              </c:numCache>
            </c:numRef>
          </c:val>
        </c:ser>
        <c:dLbls>
          <c:showLegendKey val="0"/>
          <c:showVal val="0"/>
          <c:showCatName val="0"/>
          <c:showSerName val="0"/>
          <c:showPercent val="0"/>
          <c:showBubbleSize val="0"/>
        </c:dLbls>
        <c:gapWidth val="76"/>
        <c:overlap val="100"/>
        <c:axId val="570733112"/>
        <c:axId val="570737424"/>
      </c:barChart>
      <c:catAx>
        <c:axId val="570733112"/>
        <c:scaling>
          <c:orientation val="maxMin"/>
        </c:scaling>
        <c:delete val="0"/>
        <c:axPos val="l"/>
        <c:numFmt formatCode="General" sourceLinked="0"/>
        <c:majorTickMark val="out"/>
        <c:minorTickMark val="none"/>
        <c:tickLblPos val="nextTo"/>
        <c:txPr>
          <a:bodyPr rot="0" vert="horz" anchor="ctr" anchorCtr="1"/>
          <a:lstStyle/>
          <a:p>
            <a:pPr>
              <a:defRPr sz="1050">
                <a:solidFill>
                  <a:schemeClr val="bg1">
                    <a:lumMod val="50000"/>
                  </a:schemeClr>
                </a:solidFill>
                <a:latin typeface="Century Gothic" pitchFamily="34" charset="0"/>
              </a:defRPr>
            </a:pPr>
            <a:endParaRPr lang="en-US"/>
          </a:p>
        </c:txPr>
        <c:crossAx val="570737424"/>
        <c:crosses val="autoZero"/>
        <c:auto val="1"/>
        <c:lblAlgn val="ctr"/>
        <c:lblOffset val="100"/>
        <c:noMultiLvlLbl val="0"/>
      </c:catAx>
      <c:valAx>
        <c:axId val="570737424"/>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txPr>
          <a:bodyPr/>
          <a:lstStyle/>
          <a:p>
            <a:pPr>
              <a:defRPr sz="1050">
                <a:solidFill>
                  <a:schemeClr val="bg1">
                    <a:lumMod val="50000"/>
                  </a:schemeClr>
                </a:solidFill>
                <a:latin typeface="Century Gothic" pitchFamily="34" charset="0"/>
              </a:defRPr>
            </a:pPr>
            <a:endParaRPr lang="en-US"/>
          </a:p>
        </c:txPr>
        <c:crossAx val="570733112"/>
        <c:crosses val="autoZero"/>
        <c:crossBetween val="between"/>
      </c:valAx>
      <c:spPr>
        <a:ln>
          <a:solidFill>
            <a:sysClr val="window" lastClr="FFFFFF">
              <a:lumMod val="65000"/>
            </a:sysClr>
          </a:solid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'12_Cumulative'!$A$4</c:f>
              <c:strCache>
                <c:ptCount val="1"/>
                <c:pt idx="0">
                  <c:v>Power Purchases</c:v>
                </c:pt>
              </c:strCache>
            </c:strRef>
          </c:tx>
          <c:spPr>
            <a:solidFill>
              <a:srgbClr val="4F81BD"/>
            </a:solidFill>
            <a:ln>
              <a:noFill/>
            </a:ln>
            <a:effectLst/>
          </c:spPr>
          <c:cat>
            <c:numRef>
              <c:f>'12_Cumulative'!$C$3:$AK$3</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'12_Cumulative'!$C$4:$AK$4</c:f>
              <c:numCache>
                <c:formatCode>_(* #,##0.0_);_(* \(#,##0.0\);_(* "-"??_);_(@_)</c:formatCode>
                <c:ptCount val="35"/>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2908.5</c:v>
                </c:pt>
                <c:pt idx="26">
                  <c:v>3029.2</c:v>
                </c:pt>
                <c:pt idx="27">
                  <c:v>3304.1</c:v>
                </c:pt>
                <c:pt idx="28">
                  <c:v>3544.4</c:v>
                </c:pt>
                <c:pt idx="29">
                  <c:v>3854.5</c:v>
                </c:pt>
                <c:pt idx="30">
                  <c:v>3925.2</c:v>
                </c:pt>
                <c:pt idx="31">
                  <c:v>3963.7</c:v>
                </c:pt>
                <c:pt idx="32">
                  <c:v>4049.8</c:v>
                </c:pt>
                <c:pt idx="33">
                  <c:v>4246</c:v>
                </c:pt>
                <c:pt idx="34">
                  <c:v>4313.2</c:v>
                </c:pt>
              </c:numCache>
            </c:numRef>
          </c:val>
        </c:ser>
        <c:ser>
          <c:idx val="1"/>
          <c:order val="1"/>
          <c:tx>
            <c:strRef>
              <c:f>'12_Cumulative'!$A$5</c:f>
              <c:strCache>
                <c:ptCount val="1"/>
                <c:pt idx="0">
                  <c:v>Forgone Revenues</c:v>
                </c:pt>
              </c:strCache>
            </c:strRef>
          </c:tx>
          <c:spPr>
            <a:solidFill>
              <a:srgbClr val="C0504D"/>
            </a:solidFill>
            <a:ln>
              <a:noFill/>
            </a:ln>
            <a:effectLst/>
          </c:spPr>
          <c:cat>
            <c:numRef>
              <c:f>'12_Cumulative'!$C$3:$AK$3</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'12_Cumulative'!$C$5:$AK$5</c:f>
              <c:numCache>
                <c:formatCode>_(* #,##0.0_);_(* \(#,##0.0\);_(* "-"??_);_(@_)</c:formatCode>
                <c:ptCount val="35"/>
                <c:pt idx="0">
                  <c:v>3</c:v>
                </c:pt>
                <c:pt idx="1">
                  <c:v>17</c:v>
                </c:pt>
                <c:pt idx="2">
                  <c:v>18</c:v>
                </c:pt>
                <c:pt idx="3">
                  <c:v>26</c:v>
                </c:pt>
                <c:pt idx="4">
                  <c:v>53</c:v>
                </c:pt>
                <c:pt idx="5">
                  <c:v>72</c:v>
                </c:pt>
                <c:pt idx="6">
                  <c:v>79</c:v>
                </c:pt>
                <c:pt idx="7">
                  <c:v>89</c:v>
                </c:pt>
                <c:pt idx="8">
                  <c:v>104</c:v>
                </c:pt>
                <c:pt idx="9">
                  <c:v>119</c:v>
                </c:pt>
                <c:pt idx="10">
                  <c:v>134</c:v>
                </c:pt>
                <c:pt idx="11">
                  <c:v>137</c:v>
                </c:pt>
                <c:pt idx="12">
                  <c:v>182</c:v>
                </c:pt>
                <c:pt idx="13">
                  <c:v>244</c:v>
                </c:pt>
                <c:pt idx="14">
                  <c:v>251.1</c:v>
                </c:pt>
                <c:pt idx="15">
                  <c:v>332.8</c:v>
                </c:pt>
                <c:pt idx="16">
                  <c:v>440.6</c:v>
                </c:pt>
                <c:pt idx="17">
                  <c:v>557.1</c:v>
                </c:pt>
                <c:pt idx="18">
                  <c:v>754.9</c:v>
                </c:pt>
                <c:pt idx="19">
                  <c:v>948</c:v>
                </c:pt>
                <c:pt idx="20">
                  <c:v>1063.9000000000001</c:v>
                </c:pt>
                <c:pt idx="21">
                  <c:v>1076.5</c:v>
                </c:pt>
                <c:pt idx="22">
                  <c:v>1155.7</c:v>
                </c:pt>
                <c:pt idx="23">
                  <c:v>1177.4000000000001</c:v>
                </c:pt>
                <c:pt idx="24">
                  <c:v>1359.5</c:v>
                </c:pt>
                <c:pt idx="25">
                  <c:v>1756.9</c:v>
                </c:pt>
                <c:pt idx="26">
                  <c:v>2039.5</c:v>
                </c:pt>
                <c:pt idx="27">
                  <c:v>2335</c:v>
                </c:pt>
                <c:pt idx="28">
                  <c:v>2477.8000000000002</c:v>
                </c:pt>
                <c:pt idx="29">
                  <c:v>2577.4</c:v>
                </c:pt>
                <c:pt idx="30">
                  <c:v>2734.1</c:v>
                </c:pt>
                <c:pt idx="31">
                  <c:v>2886.3</c:v>
                </c:pt>
                <c:pt idx="32">
                  <c:v>3021.3</c:v>
                </c:pt>
                <c:pt idx="33">
                  <c:v>3144</c:v>
                </c:pt>
                <c:pt idx="34">
                  <c:v>3340.1</c:v>
                </c:pt>
              </c:numCache>
            </c:numRef>
          </c:val>
        </c:ser>
        <c:ser>
          <c:idx val="2"/>
          <c:order val="2"/>
          <c:tx>
            <c:strRef>
              <c:f>'12_Cumulative'!$A$6</c:f>
              <c:strCache>
                <c:ptCount val="1"/>
                <c:pt idx="0">
                  <c:v>Reimbursable Expenses</c:v>
                </c:pt>
              </c:strCache>
            </c:strRef>
          </c:tx>
          <c:spPr>
            <a:solidFill>
              <a:srgbClr val="9BBB59"/>
            </a:solidFill>
            <a:ln>
              <a:noFill/>
            </a:ln>
            <a:effectLst/>
          </c:spPr>
          <c:cat>
            <c:numRef>
              <c:f>'12_Cumulative'!$C$3:$AK$3</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'12_Cumulative'!$C$6:$AK$6</c:f>
              <c:numCache>
                <c:formatCode>_(* #,##0.0_);_(* \(#,##0.0\);_(* "-"??_);_(@_)</c:formatCode>
                <c:ptCount val="35"/>
                <c:pt idx="0">
                  <c:v>21</c:v>
                </c:pt>
                <c:pt idx="1">
                  <c:v>32.5</c:v>
                </c:pt>
                <c:pt idx="2">
                  <c:v>46.7</c:v>
                </c:pt>
                <c:pt idx="3">
                  <c:v>62.7</c:v>
                </c:pt>
                <c:pt idx="4">
                  <c:v>82.6</c:v>
                </c:pt>
                <c:pt idx="5">
                  <c:v>106.3</c:v>
                </c:pt>
                <c:pt idx="6">
                  <c:v>136</c:v>
                </c:pt>
                <c:pt idx="7">
                  <c:v>155</c:v>
                </c:pt>
                <c:pt idx="8">
                  <c:v>178.6</c:v>
                </c:pt>
                <c:pt idx="9">
                  <c:v>202</c:v>
                </c:pt>
                <c:pt idx="10">
                  <c:v>226.3</c:v>
                </c:pt>
                <c:pt idx="11">
                  <c:v>254.7</c:v>
                </c:pt>
                <c:pt idx="12">
                  <c:v>285.2</c:v>
                </c:pt>
                <c:pt idx="13">
                  <c:v>320.10000000000002</c:v>
                </c:pt>
                <c:pt idx="14">
                  <c:v>356.2</c:v>
                </c:pt>
                <c:pt idx="15">
                  <c:v>391.6</c:v>
                </c:pt>
                <c:pt idx="16">
                  <c:v>427.5</c:v>
                </c:pt>
                <c:pt idx="17">
                  <c:v>463.9</c:v>
                </c:pt>
                <c:pt idx="18">
                  <c:v>502.8</c:v>
                </c:pt>
                <c:pt idx="19">
                  <c:v>540.4</c:v>
                </c:pt>
                <c:pt idx="20">
                  <c:v>582.9</c:v>
                </c:pt>
                <c:pt idx="21">
                  <c:v>633.79999999999995</c:v>
                </c:pt>
                <c:pt idx="22">
                  <c:v>686.4</c:v>
                </c:pt>
                <c:pt idx="23">
                  <c:v>743.6</c:v>
                </c:pt>
                <c:pt idx="24">
                  <c:v>801.5</c:v>
                </c:pt>
                <c:pt idx="25">
                  <c:v>862.2</c:v>
                </c:pt>
                <c:pt idx="26">
                  <c:v>922.5</c:v>
                </c:pt>
                <c:pt idx="27">
                  <c:v>984.7</c:v>
                </c:pt>
                <c:pt idx="28">
                  <c:v>1049</c:v>
                </c:pt>
                <c:pt idx="29">
                  <c:v>1114</c:v>
                </c:pt>
                <c:pt idx="30">
                  <c:v>1188.3</c:v>
                </c:pt>
                <c:pt idx="31">
                  <c:v>1261.3</c:v>
                </c:pt>
                <c:pt idx="32">
                  <c:v>1344.7</c:v>
                </c:pt>
                <c:pt idx="33">
                  <c:v>1435</c:v>
                </c:pt>
                <c:pt idx="34">
                  <c:v>1515</c:v>
                </c:pt>
              </c:numCache>
            </c:numRef>
          </c:val>
        </c:ser>
        <c:ser>
          <c:idx val="3"/>
          <c:order val="3"/>
          <c:tx>
            <c:strRef>
              <c:f>'12_Cumulative'!$A$7</c:f>
              <c:strCache>
                <c:ptCount val="1"/>
                <c:pt idx="0">
                  <c:v>Direct Program</c:v>
                </c:pt>
              </c:strCache>
            </c:strRef>
          </c:tx>
          <c:spPr>
            <a:solidFill>
              <a:srgbClr val="8064A2"/>
            </a:solidFill>
            <a:ln>
              <a:noFill/>
            </a:ln>
            <a:effectLst/>
          </c:spPr>
          <c:cat>
            <c:numRef>
              <c:f>'12_Cumulative'!$C$3:$AK$3</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'12_Cumulative'!$C$7:$AK$7</c:f>
              <c:numCache>
                <c:formatCode>_(* #,##0.0_);_(* \(#,##0.0\);_(* "-"??_);_(@_)</c:formatCode>
                <c:ptCount val="35"/>
                <c:pt idx="0">
                  <c:v>4.5999999999999996</c:v>
                </c:pt>
                <c:pt idx="1">
                  <c:v>9.1999999999999993</c:v>
                </c:pt>
                <c:pt idx="2">
                  <c:v>18.3</c:v>
                </c:pt>
                <c:pt idx="3">
                  <c:v>37.9</c:v>
                </c:pt>
                <c:pt idx="4">
                  <c:v>53.8</c:v>
                </c:pt>
                <c:pt idx="5">
                  <c:v>73.400000000000006</c:v>
                </c:pt>
                <c:pt idx="6">
                  <c:v>95.6</c:v>
                </c:pt>
                <c:pt idx="7">
                  <c:v>114.4</c:v>
                </c:pt>
                <c:pt idx="8">
                  <c:v>137.4</c:v>
                </c:pt>
                <c:pt idx="9">
                  <c:v>170.2</c:v>
                </c:pt>
                <c:pt idx="10">
                  <c:v>203.2</c:v>
                </c:pt>
                <c:pt idx="11">
                  <c:v>270.2</c:v>
                </c:pt>
                <c:pt idx="12">
                  <c:v>319.8</c:v>
                </c:pt>
                <c:pt idx="13">
                  <c:v>375.7</c:v>
                </c:pt>
                <c:pt idx="14">
                  <c:v>447.1</c:v>
                </c:pt>
                <c:pt idx="15">
                  <c:v>515.6</c:v>
                </c:pt>
                <c:pt idx="16">
                  <c:v>597.79999999999995</c:v>
                </c:pt>
                <c:pt idx="17">
                  <c:v>702.7</c:v>
                </c:pt>
                <c:pt idx="18">
                  <c:v>810.9</c:v>
                </c:pt>
                <c:pt idx="19">
                  <c:v>919.1</c:v>
                </c:pt>
                <c:pt idx="20">
                  <c:v>1020.2</c:v>
                </c:pt>
                <c:pt idx="21">
                  <c:v>1157.3</c:v>
                </c:pt>
                <c:pt idx="22">
                  <c:v>1298</c:v>
                </c:pt>
                <c:pt idx="23">
                  <c:v>1435.9</c:v>
                </c:pt>
                <c:pt idx="24">
                  <c:v>1571.7</c:v>
                </c:pt>
                <c:pt idx="25">
                  <c:v>1709.3</c:v>
                </c:pt>
                <c:pt idx="26">
                  <c:v>1848.8</c:v>
                </c:pt>
                <c:pt idx="27">
                  <c:v>1998</c:v>
                </c:pt>
                <c:pt idx="28">
                  <c:v>2175.9</c:v>
                </c:pt>
                <c:pt idx="29">
                  <c:v>2375.5</c:v>
                </c:pt>
                <c:pt idx="30">
                  <c:v>2596.6</c:v>
                </c:pt>
                <c:pt idx="31">
                  <c:v>2845.5</c:v>
                </c:pt>
                <c:pt idx="32">
                  <c:v>3084.2</c:v>
                </c:pt>
                <c:pt idx="33">
                  <c:v>3316</c:v>
                </c:pt>
                <c:pt idx="34">
                  <c:v>3574.5</c:v>
                </c:pt>
              </c:numCache>
            </c:numRef>
          </c:val>
        </c:ser>
        <c:ser>
          <c:idx val="4"/>
          <c:order val="4"/>
          <c:tx>
            <c:strRef>
              <c:f>'12_Cumulative'!$A$8</c:f>
              <c:strCache>
                <c:ptCount val="1"/>
                <c:pt idx="0">
                  <c:v>Fixed Expenses</c:v>
                </c:pt>
              </c:strCache>
            </c:strRef>
          </c:tx>
          <c:spPr>
            <a:solidFill>
              <a:srgbClr val="4BACC6"/>
            </a:solidFill>
            <a:ln>
              <a:noFill/>
            </a:ln>
            <a:effectLst/>
          </c:spPr>
          <c:cat>
            <c:numRef>
              <c:f>'12_Cumulative'!$C$3:$AK$3</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'12_Cumulative'!$C$8:$AK$8</c:f>
              <c:numCache>
                <c:formatCode>_(* #,##0.0_);_(* \(#,##0.0\);_(* "-"??_);_(@_)</c:formatCode>
                <c:ptCount val="35"/>
                <c:pt idx="0">
                  <c:v>32.799999999999997</c:v>
                </c:pt>
                <c:pt idx="1">
                  <c:v>61.1</c:v>
                </c:pt>
                <c:pt idx="2">
                  <c:v>77</c:v>
                </c:pt>
                <c:pt idx="3">
                  <c:v>93.6</c:v>
                </c:pt>
                <c:pt idx="4">
                  <c:v>113.8</c:v>
                </c:pt>
                <c:pt idx="5">
                  <c:v>135.4</c:v>
                </c:pt>
                <c:pt idx="6">
                  <c:v>163.9</c:v>
                </c:pt>
                <c:pt idx="7">
                  <c:v>194.9</c:v>
                </c:pt>
                <c:pt idx="8">
                  <c:v>226.8</c:v>
                </c:pt>
                <c:pt idx="9">
                  <c:v>261.10000000000002</c:v>
                </c:pt>
                <c:pt idx="10">
                  <c:v>299.3</c:v>
                </c:pt>
                <c:pt idx="11">
                  <c:v>341.2</c:v>
                </c:pt>
                <c:pt idx="12">
                  <c:v>394.8</c:v>
                </c:pt>
                <c:pt idx="13">
                  <c:v>456.1</c:v>
                </c:pt>
                <c:pt idx="14">
                  <c:v>519.70000000000005</c:v>
                </c:pt>
                <c:pt idx="15">
                  <c:v>592.79999999999995</c:v>
                </c:pt>
                <c:pt idx="16">
                  <c:v>669.1</c:v>
                </c:pt>
                <c:pt idx="17">
                  <c:v>743.2</c:v>
                </c:pt>
                <c:pt idx="18">
                  <c:v>819.3</c:v>
                </c:pt>
                <c:pt idx="19">
                  <c:v>895.6</c:v>
                </c:pt>
                <c:pt idx="20">
                  <c:v>973.8</c:v>
                </c:pt>
                <c:pt idx="21">
                  <c:v>1052</c:v>
                </c:pt>
                <c:pt idx="22">
                  <c:v>1132.5</c:v>
                </c:pt>
                <c:pt idx="23">
                  <c:v>1217.9000000000001</c:v>
                </c:pt>
                <c:pt idx="24">
                  <c:v>1307.5999999999999</c:v>
                </c:pt>
                <c:pt idx="25">
                  <c:v>1395.1</c:v>
                </c:pt>
                <c:pt idx="26">
                  <c:v>1508</c:v>
                </c:pt>
                <c:pt idx="27">
                  <c:v>1620.9</c:v>
                </c:pt>
                <c:pt idx="28">
                  <c:v>1740.9</c:v>
                </c:pt>
                <c:pt idx="29">
                  <c:v>1863.9</c:v>
                </c:pt>
                <c:pt idx="30">
                  <c:v>1991.1</c:v>
                </c:pt>
                <c:pt idx="31">
                  <c:v>2122.6</c:v>
                </c:pt>
                <c:pt idx="32">
                  <c:v>2253.6999999999998</c:v>
                </c:pt>
                <c:pt idx="33">
                  <c:v>2395</c:v>
                </c:pt>
                <c:pt idx="34">
                  <c:v>2557.9</c:v>
                </c:pt>
              </c:numCache>
            </c:numRef>
          </c:val>
        </c:ser>
        <c:dLbls>
          <c:showLegendKey val="0"/>
          <c:showVal val="0"/>
          <c:showCatName val="0"/>
          <c:showSerName val="0"/>
          <c:showPercent val="0"/>
          <c:showBubbleSize val="0"/>
        </c:dLbls>
        <c:axId val="572603424"/>
        <c:axId val="572603816"/>
      </c:areaChart>
      <c:catAx>
        <c:axId val="572603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72603816"/>
        <c:crosses val="autoZero"/>
        <c:auto val="1"/>
        <c:lblAlgn val="ctr"/>
        <c:lblOffset val="100"/>
        <c:noMultiLvlLbl val="0"/>
      </c:catAx>
      <c:valAx>
        <c:axId val="572603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72603424"/>
        <c:crosses val="autoZero"/>
        <c:crossBetween val="midCat"/>
      </c:valAx>
      <c:spPr>
        <a:noFill/>
        <a:ln>
          <a:noFill/>
        </a:ln>
        <a:effectLst/>
      </c:spPr>
    </c:plotArea>
    <c:legend>
      <c:legendPos val="b"/>
      <c:layout>
        <c:manualLayout>
          <c:xMode val="edge"/>
          <c:yMode val="edge"/>
          <c:x val="0.20807984800716478"/>
          <c:y val="5.7048944676536463E-2"/>
          <c:w val="0.34189400881102877"/>
          <c:h val="0.30073426640740808"/>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381181704154168E-2"/>
          <c:y val="7.8294483019077557E-2"/>
          <c:w val="0.66795435769803635"/>
          <c:h val="0.87500036273835535"/>
        </c:manualLayout>
      </c:layout>
      <c:pieChart>
        <c:varyColors val="1"/>
        <c:ser>
          <c:idx val="0"/>
          <c:order val="0"/>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Pt>
            <c:idx val="8"/>
            <c:bubble3D val="0"/>
            <c:spPr>
              <a:solidFill>
                <a:schemeClr val="bg1">
                  <a:lumMod val="75000"/>
                </a:schemeClr>
              </a:solidFill>
              <a:ln w="19050">
                <a:noFill/>
              </a:ln>
              <a:effectLst/>
            </c:spPr>
          </c:dPt>
          <c:dPt>
            <c:idx val="9"/>
            <c:bubble3D val="0"/>
            <c:spPr>
              <a:solidFill>
                <a:schemeClr val="accent4">
                  <a:lumMod val="60000"/>
                </a:schemeClr>
              </a:solidFill>
              <a:ln w="19050">
                <a:noFill/>
              </a:ln>
              <a:effectLst/>
            </c:spPr>
          </c:dPt>
          <c:dPt>
            <c:idx val="10"/>
            <c:bubble3D val="0"/>
            <c:spPr>
              <a:solidFill>
                <a:schemeClr val="accent5">
                  <a:lumMod val="60000"/>
                </a:schemeClr>
              </a:solidFill>
              <a:ln w="19050">
                <a:noFill/>
              </a:ln>
              <a:effectLst/>
            </c:spPr>
          </c:dPt>
          <c:dPt>
            <c:idx val="11"/>
            <c:bubble3D val="0"/>
            <c:spPr>
              <a:solidFill>
                <a:schemeClr val="accent6">
                  <a:lumMod val="60000"/>
                </a:schemeClr>
              </a:solidFill>
              <a:ln w="19050">
                <a:noFill/>
              </a:ln>
              <a:effectLst/>
            </c:spPr>
          </c:dPt>
          <c:dLbls>
            <c:dLbl>
              <c:idx val="0"/>
              <c:layout>
                <c:manualLayout>
                  <c:x val="-0.10746056980249022"/>
                  <c:y val="0.13557024749534347"/>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3379169944044461"/>
                  <c:y val="-8.4387036435927765E-2"/>
                </c:manualLayout>
              </c:layout>
              <c:numFmt formatCode="&quot;$&quot;#0.0\ &quot;million&quot;"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8.1970600833343871E-2"/>
                  <c:y val="-8.3537606847173568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6.5564803154004397E-2"/>
                  <c:y val="-2.9515501779076175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6.3727256343080893E-2"/>
                  <c:y val="4.6285621424695313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4.1767677942428597E-2"/>
                  <c:y val="7.0024670353746585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1.2193348596380235E-2"/>
                  <c:y val="5.6472972676059677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1.1797768898858133E-3"/>
                  <c:y val="7.9889702666479281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t" anchorCtr="0">
                  <a:spAutoFit/>
                </a:bodyPr>
                <a:lstStyle/>
                <a:p>
                  <a:pPr algn="l">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8"/>
              <c:layout>
                <c:manualLayout>
                  <c:x val="0.18211500324612701"/>
                  <c:y val="-0.24042194554613264"/>
                </c:manualLayout>
              </c:layout>
              <c:numFmt formatCode="&quot;$&quot;#.000,\ &quot;billion&quot;" sourceLinked="0"/>
              <c:spPr>
                <a:solidFill>
                  <a:schemeClr val="bg1">
                    <a:alpha val="85000"/>
                  </a:schemeClr>
                </a:solid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'1b_PowerServices'!$A$5:$A$13</c:f>
              <c:strCache>
                <c:ptCount val="9"/>
                <c:pt idx="0">
                  <c:v>Direct F&amp;W Program</c:v>
                </c:pt>
                <c:pt idx="1">
                  <c:v>Lower Snake Comp Plan</c:v>
                </c:pt>
                <c:pt idx="2">
                  <c:v>Corps of Engineers O&amp;M (est.)</c:v>
                </c:pt>
                <c:pt idx="3">
                  <c:v>Bureau of Reclamation O&amp;M (est.)</c:v>
                </c:pt>
                <c:pt idx="4">
                  <c:v>NW Power &amp; Conservation Council</c:v>
                </c:pt>
                <c:pt idx="5">
                  <c:v>Interest Expense (est.)</c:v>
                </c:pt>
                <c:pt idx="6">
                  <c:v>Amoritization/Depreciation (est.)</c:v>
                </c:pt>
                <c:pt idx="7">
                  <c:v>Power Purchases for Fish Enhancement (est.)</c:v>
                </c:pt>
                <c:pt idx="8">
                  <c:v>Non-Fish and Wildlife Costs</c:v>
                </c:pt>
              </c:strCache>
            </c:strRef>
          </c:cat>
          <c:val>
            <c:numRef>
              <c:f>'1b_PowerServices'!$B$5:$B$13</c:f>
              <c:numCache>
                <c:formatCode>_(* #,##0_);_(* \(#,##0\);_(* "-"??_);_(@_)</c:formatCode>
                <c:ptCount val="9"/>
                <c:pt idx="0">
                  <c:v>259</c:v>
                </c:pt>
                <c:pt idx="1">
                  <c:v>31</c:v>
                </c:pt>
                <c:pt idx="2">
                  <c:v>46</c:v>
                </c:pt>
                <c:pt idx="3">
                  <c:v>3</c:v>
                </c:pt>
                <c:pt idx="4">
                  <c:v>5</c:v>
                </c:pt>
                <c:pt idx="5">
                  <c:v>89</c:v>
                </c:pt>
                <c:pt idx="6">
                  <c:v>61</c:v>
                </c:pt>
                <c:pt idx="7">
                  <c:v>68</c:v>
                </c:pt>
                <c:pt idx="8">
                  <c:v>1717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effectLst>
                <a:outerShdw blurRad="50800" dist="38100" dir="2700000" algn="tl" rotWithShape="0">
                  <a:prstClr val="black">
                    <a:alpha val="40000"/>
                  </a:prstClr>
                </a:outerShdw>
              </a:effectLst>
            </c:spPr>
          </c:dPt>
          <c:dPt>
            <c:idx val="2"/>
            <c:bubble3D val="0"/>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chemeClr val="bg2">
                  <a:lumMod val="50000"/>
                </a:schemeClr>
              </a:solidFill>
              <a:effectLst>
                <a:outerShdw blurRad="50800" dist="38100" dir="2700000" algn="tl" rotWithShape="0">
                  <a:prstClr val="black">
                    <a:alpha val="40000"/>
                  </a:prstClr>
                </a:outerShdw>
              </a:effectLst>
            </c:spPr>
          </c:dPt>
          <c:dLbls>
            <c:dLbl>
              <c:idx val="0"/>
              <c:layout>
                <c:manualLayout>
                  <c:x val="-0.17993872279909234"/>
                  <c:y val="-0.17573434683508365"/>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8.5034482385315815E-2"/>
                  <c:y val="-6.6119787860855761E-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4473256579979293"/>
                  <c:y val="0.1183546378439229"/>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0152078082626982"/>
                  <c:y val="7.5664811527259693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Lst>
            </c:dLbl>
            <c:numFmt formatCode="&quot;$&quot;#,,\ &quot;million&quot;"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'2_SpeciesType'!$A$32:$A$35</c:f>
              <c:strCache>
                <c:ptCount val="4"/>
                <c:pt idx="0">
                  <c:v>Anadromous Fish</c:v>
                </c:pt>
                <c:pt idx="1">
                  <c:v>Resident Fish</c:v>
                </c:pt>
                <c:pt idx="2">
                  <c:v>Wildlife</c:v>
                </c:pt>
                <c:pt idx="3">
                  <c:v>Program Support</c:v>
                </c:pt>
              </c:strCache>
            </c:strRef>
          </c:cat>
          <c:val>
            <c:numRef>
              <c:f>'2_SpeciesType'!$B$32:$B$35</c:f>
              <c:numCache>
                <c:formatCode>"$"#,##0</c:formatCode>
                <c:ptCount val="4"/>
                <c:pt idx="0">
                  <c:v>192087398</c:v>
                </c:pt>
                <c:pt idx="1">
                  <c:v>38701513</c:v>
                </c:pt>
                <c:pt idx="2">
                  <c:v>26374872</c:v>
                </c:pt>
                <c:pt idx="3">
                  <c:v>23583701</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797519336631601"/>
          <c:y val="4.6024135251250015E-2"/>
          <c:w val="0.82606610456878748"/>
          <c:h val="0.84602442851068216"/>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dLbls>
            <c:numFmt formatCode="&quot;$&quot;#,," sourceLinked="0"/>
            <c:spPr>
              <a:solidFill>
                <a:sysClr val="window" lastClr="FFFFFF">
                  <a:alpha val="63000"/>
                </a:sysClr>
              </a:solidFill>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'3_FCRPS'!$B$8:$H$8</c:f>
              <c:strCache>
                <c:ptCount val="7"/>
                <c:pt idx="0">
                  <c:v>2009</c:v>
                </c:pt>
                <c:pt idx="1">
                  <c:v>2010</c:v>
                </c:pt>
                <c:pt idx="2">
                  <c:v>2011</c:v>
                </c:pt>
                <c:pt idx="3">
                  <c:v>2012</c:v>
                </c:pt>
                <c:pt idx="4">
                  <c:v>2013</c:v>
                </c:pt>
                <c:pt idx="5">
                  <c:v>2014</c:v>
                </c:pt>
                <c:pt idx="6">
                  <c:v>2015</c:v>
                </c:pt>
              </c:strCache>
            </c:strRef>
          </c:cat>
          <c:val>
            <c:numRef>
              <c:f>'3_FCRPS'!$B$3:$H$3</c:f>
              <c:numCache>
                <c:formatCode>"$"#,##0</c:formatCode>
                <c:ptCount val="7"/>
                <c:pt idx="0">
                  <c:v>113900603</c:v>
                </c:pt>
                <c:pt idx="1">
                  <c:v>129758323</c:v>
                </c:pt>
                <c:pt idx="2">
                  <c:v>143477289</c:v>
                </c:pt>
                <c:pt idx="3">
                  <c:v>162060445</c:v>
                </c:pt>
                <c:pt idx="4">
                  <c:v>151177409</c:v>
                </c:pt>
                <c:pt idx="5">
                  <c:v>143128947.90000001</c:v>
                </c:pt>
                <c:pt idx="6">
                  <c:v>165362220.78999999</c:v>
                </c:pt>
              </c:numCache>
            </c:numRef>
          </c:val>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dLbls>
            <c:dLbl>
              <c:idx val="0"/>
              <c:layout>
                <c:manualLayout>
                  <c:x val="0"/>
                  <c:y val="-5.048255382331110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4.2666659499563386E-3"/>
                  <c:y val="-5.048278764708983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7.42390497401633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8.908685968819601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8.314773570898299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8.01781737193763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5.3452115812917596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quot;$&quot;#,," sourceLinked="0"/>
            <c:spPr>
              <a:noFill/>
              <a:ln>
                <a:noFill/>
              </a:ln>
              <a:effectLst/>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'3_FCRPS'!$B$8:$H$8</c:f>
              <c:strCache>
                <c:ptCount val="7"/>
                <c:pt idx="0">
                  <c:v>2009</c:v>
                </c:pt>
                <c:pt idx="1">
                  <c:v>2010</c:v>
                </c:pt>
                <c:pt idx="2">
                  <c:v>2011</c:v>
                </c:pt>
                <c:pt idx="3">
                  <c:v>2012</c:v>
                </c:pt>
                <c:pt idx="4">
                  <c:v>2013</c:v>
                </c:pt>
                <c:pt idx="5">
                  <c:v>2014</c:v>
                </c:pt>
                <c:pt idx="6">
                  <c:v>2015</c:v>
                </c:pt>
              </c:strCache>
            </c:strRef>
          </c:cat>
          <c:val>
            <c:numRef>
              <c:f>'3_FCRPS'!$B$4:$H$4</c:f>
              <c:numCache>
                <c:formatCode>"$"#,##0</c:formatCode>
                <c:ptCount val="7"/>
                <c:pt idx="0">
                  <c:v>11668863</c:v>
                </c:pt>
                <c:pt idx="1">
                  <c:v>21761323</c:v>
                </c:pt>
                <c:pt idx="2">
                  <c:v>31297548</c:v>
                </c:pt>
                <c:pt idx="3">
                  <c:v>29240867</c:v>
                </c:pt>
                <c:pt idx="4">
                  <c:v>29683425</c:v>
                </c:pt>
                <c:pt idx="5">
                  <c:v>5925196.1100000003</c:v>
                </c:pt>
                <c:pt idx="6">
                  <c:v>7703153.2699999996</c:v>
                </c:pt>
              </c:numCache>
            </c:numRef>
          </c:val>
        </c:ser>
        <c:dLbls>
          <c:showLegendKey val="0"/>
          <c:showVal val="0"/>
          <c:showCatName val="0"/>
          <c:showSerName val="0"/>
          <c:showPercent val="0"/>
          <c:showBubbleSize val="0"/>
        </c:dLbls>
        <c:gapWidth val="76"/>
        <c:overlap val="100"/>
        <c:axId val="570733504"/>
        <c:axId val="570733896"/>
      </c:barChart>
      <c:catAx>
        <c:axId val="570733504"/>
        <c:scaling>
          <c:orientation val="minMax"/>
        </c:scaling>
        <c:delete val="0"/>
        <c:axPos val="b"/>
        <c:numFmt formatCode="General"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570733896"/>
        <c:crosses val="autoZero"/>
        <c:auto val="1"/>
        <c:lblAlgn val="ctr"/>
        <c:lblOffset val="100"/>
        <c:noMultiLvlLbl val="0"/>
      </c:catAx>
      <c:valAx>
        <c:axId val="570733896"/>
        <c:scaling>
          <c:orientation val="minMax"/>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570733504"/>
        <c:crosses val="autoZero"/>
        <c:crossBetween val="between"/>
      </c:valAx>
    </c:plotArea>
    <c:legend>
      <c:legendPos val="l"/>
      <c:layout>
        <c:manualLayout>
          <c:xMode val="edge"/>
          <c:yMode val="edge"/>
          <c:x val="0.15811209439528029"/>
          <c:y val="6.7661402659863062E-2"/>
          <c:w val="0.3111032448377582"/>
          <c:h val="0.12407396002873947"/>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83"/>
          <c:y val="1.1144733600781056E-2"/>
          <c:w val="0.59880164245374734"/>
          <c:h val="0.90996883140904061"/>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(threatened)</c:v>
                </c:pt>
                <c:pt idx="12">
                  <c:v>Steelhead - Upper Willamette River DPS (threatened)</c:v>
                </c:pt>
                <c:pt idx="13">
                  <c:v>Chub, Oregon (endangered)</c:v>
                </c:pt>
                <c:pt idx="14">
                  <c:v>Cutthroat Trout, Lahontan (threatened)</c:v>
                </c:pt>
                <c:pt idx="15">
                  <c:v>Sturgeon, White - Kootenai River DPS (endangered)</c:v>
                </c:pt>
                <c:pt idx="16">
                  <c:v>Trout, Bull (threatened)</c:v>
                </c:pt>
              </c:strCache>
            </c:strRef>
          </c:cat>
          <c:val>
            <c:numRef>
              <c:f>'4_ESASpecies'!$D$3:$D$19</c:f>
              <c:numCache>
                <c:formatCode>"$"#,##0_);[Red]\("$"#,##0\)</c:formatCode>
                <c:ptCount val="17"/>
                <c:pt idx="0">
                  <c:v>6152543.5999999996</c:v>
                </c:pt>
                <c:pt idx="1">
                  <c:v>11175886</c:v>
                </c:pt>
                <c:pt idx="2">
                  <c:v>23431962</c:v>
                </c:pt>
                <c:pt idx="3">
                  <c:v>14216904</c:v>
                </c:pt>
                <c:pt idx="4">
                  <c:v>4451261</c:v>
                </c:pt>
                <c:pt idx="5">
                  <c:v>2629579.65</c:v>
                </c:pt>
                <c:pt idx="6">
                  <c:v>3619825.3</c:v>
                </c:pt>
                <c:pt idx="7">
                  <c:v>7087250</c:v>
                </c:pt>
                <c:pt idx="8">
                  <c:v>5742410</c:v>
                </c:pt>
                <c:pt idx="9">
                  <c:v>30918537</c:v>
                </c:pt>
                <c:pt idx="10">
                  <c:v>21872583</c:v>
                </c:pt>
                <c:pt idx="11">
                  <c:v>15412353</c:v>
                </c:pt>
                <c:pt idx="12">
                  <c:v>2729057</c:v>
                </c:pt>
                <c:pt idx="13">
                  <c:v>431119.08999999997</c:v>
                </c:pt>
                <c:pt idx="14">
                  <c:v>1380953.97</c:v>
                </c:pt>
                <c:pt idx="15">
                  <c:v>9191331.6099999994</c:v>
                </c:pt>
                <c:pt idx="16">
                  <c:v>11288342</c:v>
                </c:pt>
              </c:numCache>
            </c:numRef>
          </c:val>
        </c:ser>
        <c:ser>
          <c:idx val="1"/>
          <c:order val="1"/>
          <c:tx>
            <c:v>Capital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(threatened)</c:v>
                </c:pt>
                <c:pt idx="12">
                  <c:v>Steelhead - Upper Willamette River DPS (threatened)</c:v>
                </c:pt>
                <c:pt idx="13">
                  <c:v>Chub, Oregon (endangered)</c:v>
                </c:pt>
                <c:pt idx="14">
                  <c:v>Cutthroat Trout, Lahontan (threatened)</c:v>
                </c:pt>
                <c:pt idx="15">
                  <c:v>Sturgeon, White - Kootenai River DPS (endangered)</c:v>
                </c:pt>
                <c:pt idx="16">
                  <c:v>Trout, Bull (threatened)</c:v>
                </c:pt>
              </c:strCache>
            </c:strRef>
          </c:cat>
          <c:val>
            <c:numRef>
              <c:f>'4_ESASpecies'!$G$3:$G$19</c:f>
              <c:numCache>
                <c:formatCode>"$"#,##0_);[Red]\("$"#,##0\)</c:formatCode>
                <c:ptCount val="17"/>
                <c:pt idx="0">
                  <c:v>-512218.3</c:v>
                </c:pt>
                <c:pt idx="1">
                  <c:v>0</c:v>
                </c:pt>
                <c:pt idx="2">
                  <c:v>268925.96000000002</c:v>
                </c:pt>
                <c:pt idx="3">
                  <c:v>118241.2</c:v>
                </c:pt>
                <c:pt idx="4">
                  <c:v>658227.49</c:v>
                </c:pt>
                <c:pt idx="5">
                  <c:v>0</c:v>
                </c:pt>
                <c:pt idx="6">
                  <c:v>0</c:v>
                </c:pt>
                <c:pt idx="7">
                  <c:v>1784615.24</c:v>
                </c:pt>
                <c:pt idx="8">
                  <c:v>-546057.75</c:v>
                </c:pt>
                <c:pt idx="9">
                  <c:v>3058182</c:v>
                </c:pt>
                <c:pt idx="10">
                  <c:v>310674.53999999998</c:v>
                </c:pt>
                <c:pt idx="11" formatCode="&quot;$&quot;#,##0.00_);[Red]\(&quot;$&quot;#,##0.00\)">
                  <c:v>391272.68</c:v>
                </c:pt>
                <c:pt idx="12">
                  <c:v>658224.18999999994</c:v>
                </c:pt>
                <c:pt idx="13">
                  <c:v>0</c:v>
                </c:pt>
                <c:pt idx="14">
                  <c:v>0</c:v>
                </c:pt>
                <c:pt idx="15">
                  <c:v>12256564.16</c:v>
                </c:pt>
                <c:pt idx="16">
                  <c:v>4764180.18</c:v>
                </c:pt>
              </c:numCache>
            </c:numRef>
          </c:val>
        </c:ser>
        <c:dLbls>
          <c:showLegendKey val="0"/>
          <c:showVal val="0"/>
          <c:showCatName val="0"/>
          <c:showSerName val="0"/>
          <c:showPercent val="0"/>
          <c:showBubbleSize val="0"/>
        </c:dLbls>
        <c:gapWidth val="76"/>
        <c:overlap val="100"/>
        <c:axId val="570735072"/>
        <c:axId val="570735464"/>
      </c:barChart>
      <c:catAx>
        <c:axId val="570735072"/>
        <c:scaling>
          <c:orientation val="minMax"/>
        </c:scaling>
        <c:delete val="0"/>
        <c:axPos val="l"/>
        <c:numFmt formatCode="General" sourceLinked="1"/>
        <c:majorTickMark val="out"/>
        <c:minorTickMark val="none"/>
        <c:tickLblPos val="nextTo"/>
        <c:txPr>
          <a:bodyPr/>
          <a:lstStyle/>
          <a:p>
            <a:pPr>
              <a:defRPr sz="900">
                <a:solidFill>
                  <a:schemeClr val="bg1">
                    <a:lumMod val="50000"/>
                  </a:schemeClr>
                </a:solidFill>
                <a:latin typeface="Century Gothic" pitchFamily="34" charset="0"/>
              </a:defRPr>
            </a:pPr>
            <a:endParaRPr lang="en-US"/>
          </a:p>
        </c:txPr>
        <c:crossAx val="570735464"/>
        <c:crosses val="autoZero"/>
        <c:auto val="1"/>
        <c:lblAlgn val="ctr"/>
        <c:lblOffset val="100"/>
        <c:noMultiLvlLbl val="0"/>
      </c:catAx>
      <c:valAx>
        <c:axId val="570735464"/>
        <c:scaling>
          <c:orientation val="minMax"/>
          <c:max val="40000000"/>
          <c:min val="0"/>
        </c:scaling>
        <c:delete val="0"/>
        <c:axPos val="b"/>
        <c:majorGridlines>
          <c:spPr>
            <a:ln>
              <a:solidFill>
                <a:schemeClr val="bg1">
                  <a:lumMod val="65000"/>
                </a:schemeClr>
              </a:solidFill>
            </a:ln>
          </c:spPr>
        </c:majorGridlines>
        <c:title>
          <c:tx>
            <c:rich>
              <a:bodyPr rot="0" vert="horz"/>
              <a:lstStyle/>
              <a:p>
                <a:pPr>
                  <a:defRPr/>
                </a:pPr>
                <a:r>
                  <a:rPr lang="en-US" sz="1200" b="0">
                    <a:solidFill>
                      <a:schemeClr val="bg1">
                        <a:lumMod val="50000"/>
                      </a:schemeClr>
                    </a:solidFill>
                    <a:latin typeface="Century Gothic" pitchFamily="34" charset="0"/>
                  </a:rPr>
                  <a:t>(Millions)</a:t>
                </a:r>
              </a:p>
            </c:rich>
          </c:tx>
          <c:layout/>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570735072"/>
        <c:crosses val="autoZero"/>
        <c:crossBetween val="between"/>
        <c:majorUnit val="10000000"/>
      </c:valAx>
      <c:spPr>
        <a:ln>
          <a:solidFill>
            <a:sysClr val="window" lastClr="FFFFFF">
              <a:lumMod val="65000"/>
            </a:sysClr>
          </a:solidFill>
        </a:ln>
      </c:spPr>
    </c:plotArea>
    <c:legend>
      <c:legendPos val="l"/>
      <c:layout>
        <c:manualLayout>
          <c:xMode val="edge"/>
          <c:yMode val="edge"/>
          <c:x val="0.69723702971060098"/>
          <c:y val="0.14080663148345279"/>
          <c:w val="0.23389830508474579"/>
          <c:h val="0.14342258148864453"/>
        </c:manualLayout>
      </c:layout>
      <c:overlay val="0"/>
      <c:spPr>
        <a:solidFill>
          <a:sysClr val="window" lastClr="FFFFFF"/>
        </a:solidFill>
      </c:spPr>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effectLst>
                <a:outerShdw blurRad="50800" dist="38100" dir="2700000" algn="tl" rotWithShape="0">
                  <a:prstClr val="black">
                    <a:alpha val="40000"/>
                  </a:prstClr>
                </a:outerShdw>
              </a:effectLst>
            </c:spPr>
          </c:dPt>
          <c:dPt>
            <c:idx val="2"/>
            <c:bubble3D val="0"/>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chemeClr val="bg2">
                  <a:lumMod val="50000"/>
                </a:schemeClr>
              </a:solidFill>
              <a:effectLst>
                <a:outerShdw blurRad="50800" dist="38100" dir="2700000" algn="tl" rotWithShape="0">
                  <a:prstClr val="black">
                    <a:alpha val="40000"/>
                  </a:prstClr>
                </a:outerShdw>
              </a:effectLst>
            </c:spPr>
          </c:dPt>
          <c:dLbls>
            <c:dLbl>
              <c:idx val="0"/>
              <c:layout>
                <c:manualLayout>
                  <c:x val="-0.14808442080308587"/>
                  <c:y val="0.1048567789421137"/>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1"/>
              <c:layout>
                <c:manualLayout>
                  <c:x val="1.3359475483891159E-2"/>
                  <c:y val="-0.14893605185522615"/>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2"/>
              <c:layout>
                <c:manualLayout>
                  <c:x val="9.9551191559222402E-2"/>
                  <c:y val="-5.8553872772895213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3"/>
              <c:layout>
                <c:manualLayout>
                  <c:x val="0.14127544196388542"/>
                  <c:y val="0.1360249698780944"/>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4"/>
              <c:layout>
                <c:manualLayout>
                  <c:x val="7.7638004412794961E-2"/>
                  <c:y val="6.543794619614407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5"/>
              <c:layout>
                <c:manualLayout>
                  <c:x val="5.1961478792846072E-2"/>
                  <c:y val="0.10466195375213147"/>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Lst>
            </c:dLbl>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'5_Fund'!$A$20:$A$24</c:f>
              <c:strCache>
                <c:ptCount val="5"/>
                <c:pt idx="0">
                  <c:v>Total BiOp (non Accord)</c:v>
                </c:pt>
                <c:pt idx="1">
                  <c:v>Accords - BiOp</c:v>
                </c:pt>
                <c:pt idx="2">
                  <c:v>Accords - non-BiOp</c:v>
                </c:pt>
                <c:pt idx="3">
                  <c:v>Total General</c:v>
                </c:pt>
                <c:pt idx="4">
                  <c:v>Total BPA Overhead</c:v>
                </c:pt>
              </c:strCache>
            </c:strRef>
          </c:cat>
          <c:val>
            <c:numRef>
              <c:f>'5_Fund'!$B$20:$B$24</c:f>
              <c:numCache>
                <c:formatCode>"$"#,,\ "million"</c:formatCode>
                <c:ptCount val="5"/>
                <c:pt idx="0">
                  <c:v>102350719.14</c:v>
                </c:pt>
                <c:pt idx="1">
                  <c:v>78332688.890000001</c:v>
                </c:pt>
                <c:pt idx="2">
                  <c:v>36986093.710000001</c:v>
                </c:pt>
                <c:pt idx="3">
                  <c:v>44748863.060000002</c:v>
                </c:pt>
                <c:pt idx="4">
                  <c:v>17132184</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effectLst>
                <a:outerShdw blurRad="50800" dist="38100" dir="2700000" algn="tl" rotWithShape="0">
                  <a:prstClr val="black">
                    <a:alpha val="40000"/>
                  </a:prstClr>
                </a:outerShdw>
              </a:effectLst>
            </c:spPr>
          </c:dPt>
          <c:dPt>
            <c:idx val="2"/>
            <c:bubble3D val="0"/>
          </c:dPt>
          <c:dPt>
            <c:idx val="3"/>
            <c:bubble3D val="0"/>
            <c:spPr>
              <a:solidFill>
                <a:srgbClr val="4BACC6">
                  <a:lumMod val="60000"/>
                  <a:lumOff val="40000"/>
                </a:srgbClr>
              </a:solidFill>
              <a:effectLst>
                <a:outerShdw blurRad="50800" dist="38100" dir="2700000" algn="tl" rotWithShape="0">
                  <a:prstClr val="black">
                    <a:alpha val="40000"/>
                  </a:prstClr>
                </a:outerShdw>
              </a:effectLst>
            </c:spPr>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ysClr val="window" lastClr="FFFFFF">
                  <a:lumMod val="50000"/>
                </a:sysClr>
              </a:solidFill>
              <a:effectLst>
                <a:outerShdw blurRad="50800" dist="38100" dir="2700000" algn="tl" rotWithShape="0">
                  <a:prstClr val="black">
                    <a:alpha val="40000"/>
                  </a:prstClr>
                </a:outerShdw>
              </a:effectLst>
            </c:spPr>
          </c:dPt>
          <c:dLbls>
            <c:dLbl>
              <c:idx val="0"/>
              <c:layout>
                <c:manualLayout>
                  <c:x val="-8.108108589325172E-2"/>
                  <c:y val="4.029137145329427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1"/>
              <c:layout>
                <c:manualLayout>
                  <c:x val="-0.190126575967837"/>
                  <c:y val="0.1930502652582286"/>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2"/>
              <c:layout>
                <c:manualLayout>
                  <c:x val="0.13415532379513193"/>
                  <c:y val="1.4691538528302642E-2"/>
                </c:manualLayout>
              </c:layout>
              <c:numFmt formatCode="0.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9729167668199679"/>
                      <c:h val="0.14441207069542464"/>
                    </c:manualLayout>
                  </c15:layout>
                </c:ext>
              </c:extLst>
            </c:dLbl>
            <c:dLbl>
              <c:idx val="3"/>
              <c:layout>
                <c:manualLayout>
                  <c:x val="-0.14698044473407304"/>
                  <c:y val="-0.21875166292500506"/>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Lst>
            </c:dLbl>
            <c:numFmt formatCode="0.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'6_Category'!$J$3:$J$11</c:f>
              <c:strCache>
                <c:ptCount val="9"/>
                <c:pt idx="0">
                  <c:v>Coordination (Local/Regional)</c:v>
                </c:pt>
                <c:pt idx="1">
                  <c:v>Coordination (BPA Overhead)</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strCache>
            </c:strRef>
          </c:cat>
          <c:val>
            <c:numRef>
              <c:f>'6_Category'!$I$3:$I$11</c:f>
              <c:numCache>
                <c:formatCode>"$"#.00,,\ "million"</c:formatCode>
                <c:ptCount val="9"/>
                <c:pt idx="0">
                  <c:v>13359223.49</c:v>
                </c:pt>
                <c:pt idx="1">
                  <c:v>14545375.359999999</c:v>
                </c:pt>
                <c:pt idx="2">
                  <c:v>4077673.9</c:v>
                </c:pt>
                <c:pt idx="3">
                  <c:v>124435134.92</c:v>
                </c:pt>
                <c:pt idx="4">
                  <c:v>4248774.49</c:v>
                </c:pt>
                <c:pt idx="5">
                  <c:v>32202008.149999999</c:v>
                </c:pt>
                <c:pt idx="6">
                  <c:v>865989.83</c:v>
                </c:pt>
                <c:pt idx="7">
                  <c:v>3614166.46</c:v>
                </c:pt>
                <c:pt idx="8">
                  <c:v>82202202.650000006</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0.19441735229997792"/>
                  <c:y val="0.16909713787688813"/>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9189426564397896"/>
                      <c:h val="0.10324022655062853"/>
                    </c:manualLayout>
                  </c15:layout>
                </c:ext>
              </c:extLst>
            </c:dLbl>
            <c:dLbl>
              <c:idx val="1"/>
              <c:layout>
                <c:manualLayout>
                  <c:x val="-0.21403511454272101"/>
                  <c:y val="-0.19887360132615001"/>
                </c:manualLayout>
              </c:layout>
              <c:showLegendKey val="0"/>
              <c:showVal val="1"/>
              <c:showCatName val="1"/>
              <c:showSerName val="0"/>
              <c:showPercent val="1"/>
              <c:showBubbleSize val="0"/>
              <c:extLst>
                <c:ext xmlns:c15="http://schemas.microsoft.com/office/drawing/2012/chart" uri="{CE6537A1-D6FC-4f65-9D91-7224C49458BB}">
                  <c15:layout>
                    <c:manualLayout>
                      <c:w val="0.20401294498381881"/>
                      <c:h val="6.435087719298245E-2"/>
                    </c:manualLayout>
                  </c15:layout>
                </c:ext>
              </c:extLst>
            </c:dLbl>
            <c:dLbl>
              <c:idx val="2"/>
              <c:layout>
                <c:manualLayout>
                  <c:x val="0.18452547800456981"/>
                  <c:y val="-2.3391812865497075E-2"/>
                </c:manualLayout>
              </c:layout>
              <c:showLegendKey val="0"/>
              <c:showVal val="1"/>
              <c:showCatName val="1"/>
              <c:showSerName val="0"/>
              <c:showPercent val="1"/>
              <c:showBubbleSize val="0"/>
              <c:extLst>
                <c:ext xmlns:c15="http://schemas.microsoft.com/office/drawing/2012/chart" uri="{CE6537A1-D6FC-4f65-9D91-7224C49458BB}"/>
              </c:extLst>
            </c:dLbl>
            <c:dLbl>
              <c:idx val="3"/>
              <c:layout>
                <c:manualLayout>
                  <c:x val="6.2148663455902961E-2"/>
                  <c:y val="-7.2394529631164523E-2"/>
                </c:manualLayout>
              </c:layout>
              <c:showLegendKey val="0"/>
              <c:showVal val="1"/>
              <c:showCatName val="1"/>
              <c:showSerName val="0"/>
              <c:showPercent val="1"/>
              <c:showBubbleSize val="0"/>
              <c:extLst>
                <c:ext xmlns:c15="http://schemas.microsoft.com/office/drawing/2012/chart" uri="{CE6537A1-D6FC-4f65-9D91-7224C49458BB}"/>
              </c:extLst>
            </c:dLbl>
            <c:dLbl>
              <c:idx val="4"/>
              <c:layout>
                <c:manualLayout>
                  <c:x val="-3.6699708652923241E-2"/>
                  <c:y val="-2.7892250310816581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8.1025371828521445E-2"/>
                    </c:manualLayout>
                  </c15:layout>
                </c:ext>
              </c:extLst>
            </c:dLbl>
            <c:dLbl>
              <c:idx val="5"/>
              <c:layout>
                <c:manualLayout>
                  <c:x val="0.17163006785545554"/>
                  <c:y val="1.210655420563406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147593201335269"/>
                      <c:h val="0.10966616015103375"/>
                    </c:manualLayout>
                  </c15:layout>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Lst>
            </c:dLbl>
            <c:dLbl>
              <c:idx val="10"/>
              <c:layout>
                <c:manualLayout>
                  <c:x val="8.3128965675407035E-2"/>
                  <c:y val="7.5079062485610346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1931872605"/>
                      <c:h val="9.3297302375590099E-2"/>
                    </c:manualLayout>
                  </c15:layout>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'7_RME'!$A$3:$A$8</c:f>
              <c:strCache>
                <c:ptCount val="6"/>
                <c:pt idx="0">
                  <c:v>Artificial Production</c:v>
                </c:pt>
                <c:pt idx="1">
                  <c:v>Habitat</c:v>
                </c:pt>
                <c:pt idx="2">
                  <c:v>Harvest</c:v>
                </c:pt>
                <c:pt idx="3">
                  <c:v>Hydrosystem</c:v>
                </c:pt>
                <c:pt idx="4">
                  <c:v>Predation</c:v>
                </c:pt>
                <c:pt idx="5">
                  <c:v>Programmatic</c:v>
                </c:pt>
              </c:strCache>
            </c:strRef>
          </c:cat>
          <c:val>
            <c:numRef>
              <c:f>'7_RME'!$C$3:$C$8</c:f>
              <c:numCache>
                <c:formatCode>"$"#.0,,\ "million"</c:formatCode>
                <c:ptCount val="6"/>
                <c:pt idx="0">
                  <c:v>24079654.359999999</c:v>
                </c:pt>
                <c:pt idx="1">
                  <c:v>13434942.029999999</c:v>
                </c:pt>
                <c:pt idx="2">
                  <c:v>1098002.8799999999</c:v>
                </c:pt>
                <c:pt idx="3">
                  <c:v>8107150.2199999997</c:v>
                </c:pt>
                <c:pt idx="4">
                  <c:v>1553864.78</c:v>
                </c:pt>
                <c:pt idx="5">
                  <c:v>33928588.380000003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5.5258857205956129E-2"/>
                  <c:y val="6.500363770318183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795683306576967"/>
                      <c:h val="8.6865957544780589E-2"/>
                    </c:manualLayout>
                  </c15:layout>
                </c:ext>
              </c:extLst>
            </c:dLbl>
            <c:dLbl>
              <c:idx val="1"/>
              <c:layout>
                <c:manualLayout>
                  <c:x val="-0.17520011473772376"/>
                  <c:y val="0.13010401804704355"/>
                </c:manualLayout>
              </c:layout>
              <c:showLegendKey val="0"/>
              <c:showVal val="1"/>
              <c:showCatName val="1"/>
              <c:showSerName val="0"/>
              <c:showPercent val="1"/>
              <c:showBubbleSize val="0"/>
              <c:extLst>
                <c:ext xmlns:c15="http://schemas.microsoft.com/office/drawing/2012/chart" uri="{CE6537A1-D6FC-4f65-9D91-7224C49458BB}"/>
              </c:extLst>
            </c:dLbl>
            <c:dLbl>
              <c:idx val="2"/>
              <c:layout>
                <c:manualLayout>
                  <c:x val="-0.14557160937407104"/>
                  <c:y val="7.1443937928811527E-2"/>
                </c:manualLayout>
              </c:layout>
              <c:showLegendKey val="0"/>
              <c:showVal val="1"/>
              <c:showCatName val="1"/>
              <c:showSerName val="0"/>
              <c:showPercent val="1"/>
              <c:showBubbleSize val="0"/>
              <c:extLst>
                <c:ext xmlns:c15="http://schemas.microsoft.com/office/drawing/2012/chart" uri="{CE6537A1-D6FC-4f65-9D91-7224C49458BB}"/>
              </c:extLst>
            </c:dLbl>
            <c:dLbl>
              <c:idx val="3"/>
              <c:layout>
                <c:manualLayout>
                  <c:x val="-0.19027858094751507"/>
                  <c:y val="-0.13087405953719966"/>
                </c:manualLayout>
              </c:layout>
              <c:showLegendKey val="0"/>
              <c:showVal val="1"/>
              <c:showCatName val="1"/>
              <c:showSerName val="0"/>
              <c:showPercent val="1"/>
              <c:showBubbleSize val="0"/>
              <c:extLst>
                <c:ext xmlns:c15="http://schemas.microsoft.com/office/drawing/2012/chart" uri="{CE6537A1-D6FC-4f65-9D91-7224C49458BB}"/>
              </c:extLst>
            </c:dLbl>
            <c:dLbl>
              <c:idx val="4"/>
              <c:layout>
                <c:manualLayout>
                  <c:x val="-4.1014762375935911E-2"/>
                  <c:y val="-6.181040899441711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5.997274024957408E-2"/>
                    </c:manualLayout>
                  </c15:layout>
                </c:ext>
              </c:extLst>
            </c:dLbl>
            <c:dLbl>
              <c:idx val="5"/>
              <c:layout>
                <c:manualLayout>
                  <c:x val="4.8652753357286652E-2"/>
                  <c:y val="-0.14461859372841554"/>
                </c:manualLayout>
              </c:layout>
              <c:showLegendKey val="0"/>
              <c:showVal val="1"/>
              <c:showCatName val="1"/>
              <c:showSerName val="0"/>
              <c:showPercent val="1"/>
              <c:showBubbleSize val="0"/>
              <c:extLst>
                <c:ext xmlns:c15="http://schemas.microsoft.com/office/drawing/2012/chart" uri="{CE6537A1-D6FC-4f65-9D91-7224C49458BB}">
                  <c15:layout>
                    <c:manualLayout>
                      <c:w val="0.17401105490482502"/>
                      <c:h val="5.35258058034025E-2"/>
                    </c:manualLayout>
                  </c15:layout>
                </c:ext>
              </c:extLst>
            </c:dLbl>
            <c:dLbl>
              <c:idx val="6"/>
              <c:layout>
                <c:manualLayout>
                  <c:x val="0.13569214042419456"/>
                  <c:y val="-0.16407422756365989"/>
                </c:manualLayout>
              </c:layout>
              <c:showLegendKey val="0"/>
              <c:showVal val="1"/>
              <c:showCatName val="1"/>
              <c:showSerName val="0"/>
              <c:showPercent val="1"/>
              <c:showBubbleSize val="0"/>
              <c:extLst>
                <c:ext xmlns:c15="http://schemas.microsoft.com/office/drawing/2012/chart" uri="{CE6537A1-D6FC-4f65-9D91-7224C49458BB}"/>
              </c:extLst>
            </c:dLbl>
            <c:dLbl>
              <c:idx val="7"/>
              <c:layout>
                <c:manualLayout>
                  <c:x val="6.3457856602876089E-2"/>
                  <c:y val="-4.4158677533729339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Lst>
            </c:dLbl>
            <c:dLbl>
              <c:idx val="8"/>
              <c:layout>
                <c:manualLayout>
                  <c:x val="5.4920537845390686E-2"/>
                  <c:y val="4.0521250633144539E-6"/>
                </c:manualLayout>
              </c:layout>
              <c:showLegendKey val="0"/>
              <c:showVal val="1"/>
              <c:showCatName val="1"/>
              <c:showSerName val="0"/>
              <c:showPercent val="1"/>
              <c:showBubbleSize val="0"/>
              <c:extLst>
                <c:ext xmlns:c15="http://schemas.microsoft.com/office/drawing/2012/chart" uri="{CE6537A1-D6FC-4f65-9D91-7224C49458BB}"/>
              </c:extLst>
            </c:dLbl>
            <c:dLbl>
              <c:idx val="9"/>
              <c:layout>
                <c:manualLayout>
                  <c:x val="0.14159892634779875"/>
                  <c:y val="0.15749118202329973"/>
                </c:manualLayout>
              </c:layout>
              <c:showLegendKey val="0"/>
              <c:showVal val="1"/>
              <c:showCatName val="1"/>
              <c:showSerName val="0"/>
              <c:showPercent val="1"/>
              <c:showBubbleSize val="0"/>
              <c:extLst>
                <c:ext xmlns:c15="http://schemas.microsoft.com/office/drawing/2012/chart" uri="{CE6537A1-D6FC-4f65-9D91-7224C49458BB}"/>
              </c:extLst>
            </c:dLbl>
            <c:dLbl>
              <c:idx val="10"/>
              <c:layout>
                <c:manualLayout>
                  <c:x val="9.607403443501597E-2"/>
                  <c:y val="0.10782760049730626"/>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25015926408"/>
                      <c:h val="7.926214486347101E-2"/>
                    </c:manualLayout>
                  </c15:layout>
                </c:ext>
              </c:extLst>
            </c:dLbl>
            <c:dLbl>
              <c:idx val="11"/>
              <c:layout>
                <c:manualLayout>
                  <c:x val="0.12941492750299413"/>
                  <c:y val="0.19818114840908041"/>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'8_Province'!$E$26:$E$38</c:f>
              <c:strCache>
                <c:ptCount val="13"/>
                <c:pt idx="0">
                  <c:v>Blue Mountain</c:v>
                </c:pt>
                <c:pt idx="1">
                  <c:v>Columbia Cascade</c:v>
                </c:pt>
                <c:pt idx="2">
                  <c:v>Columbia Gorge</c:v>
                </c:pt>
                <c:pt idx="3">
                  <c:v>Columbia Plateau</c:v>
                </c:pt>
                <c:pt idx="4">
                  <c:v>Columbia Estuary</c:v>
                </c:pt>
                <c:pt idx="5">
                  <c:v>Intermountain</c:v>
                </c:pt>
                <c:pt idx="6">
                  <c:v>Lower Columbia</c:v>
                </c:pt>
                <c:pt idx="7">
                  <c:v>Middle Snake</c:v>
                </c:pt>
                <c:pt idx="8">
                  <c:v>Mountain Columbia</c:v>
                </c:pt>
                <c:pt idx="9">
                  <c:v>Mountain Snake</c:v>
                </c:pt>
                <c:pt idx="10">
                  <c:v>Upper Snake</c:v>
                </c:pt>
                <c:pt idx="11">
                  <c:v>Other</c:v>
                </c:pt>
                <c:pt idx="12">
                  <c:v>Program Support</c:v>
                </c:pt>
              </c:strCache>
            </c:strRef>
          </c:cat>
          <c:val>
            <c:numRef>
              <c:f>'8_Province'!$F$26:$F$38</c:f>
              <c:numCache>
                <c:formatCode>"$"#.0,,\ "million"</c:formatCode>
                <c:ptCount val="13"/>
                <c:pt idx="0">
                  <c:v>17000728</c:v>
                </c:pt>
                <c:pt idx="1">
                  <c:v>28375625</c:v>
                </c:pt>
                <c:pt idx="2">
                  <c:v>11627815</c:v>
                </c:pt>
                <c:pt idx="3">
                  <c:v>67774852</c:v>
                </c:pt>
                <c:pt idx="4">
                  <c:v>11087655</c:v>
                </c:pt>
                <c:pt idx="5">
                  <c:v>17233163</c:v>
                </c:pt>
                <c:pt idx="6">
                  <c:v>39534457</c:v>
                </c:pt>
                <c:pt idx="7">
                  <c:v>4595581</c:v>
                </c:pt>
                <c:pt idx="8">
                  <c:v>19238002</c:v>
                </c:pt>
                <c:pt idx="9">
                  <c:v>40242739</c:v>
                </c:pt>
                <c:pt idx="10">
                  <c:v>3761184</c:v>
                </c:pt>
                <c:pt idx="11">
                  <c:v>5046105</c:v>
                </c:pt>
                <c:pt idx="12">
                  <c:v>14032643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2</xdr:row>
      <xdr:rowOff>132990</xdr:rowOff>
    </xdr:from>
    <xdr:to>
      <xdr:col>50</xdr:col>
      <xdr:colOff>142872</xdr:colOff>
      <xdr:row>20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693964</xdr:colOff>
      <xdr:row>73</xdr:row>
      <xdr:rowOff>45625</xdr:rowOff>
    </xdr:from>
    <xdr:to>
      <xdr:col>20</xdr:col>
      <xdr:colOff>78441</xdr:colOff>
      <xdr:row>114</xdr:row>
      <xdr:rowOff>162485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367394</xdr:colOff>
      <xdr:row>43</xdr:row>
      <xdr:rowOff>95252</xdr:rowOff>
    </xdr:from>
    <xdr:to>
      <xdr:col>10</xdr:col>
      <xdr:colOff>27216</xdr:colOff>
      <xdr:row>78</xdr:row>
      <xdr:rowOff>27213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1309065</xdr:colOff>
      <xdr:row>10</xdr:row>
      <xdr:rowOff>145358</xdr:rowOff>
    </xdr:from>
    <xdr:to>
      <xdr:col>10</xdr:col>
      <xdr:colOff>270841</xdr:colOff>
      <xdr:row>35</xdr:row>
      <xdr:rowOff>149086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0.7935</cdr:x>
      <cdr:y>0.19404</cdr:y>
    </cdr:from>
    <cdr:to>
      <cdr:x>0.94712</cdr:x>
      <cdr:y>0.25426</cdr:y>
    </cdr:to>
    <cdr:sp macro="" textlink="">
      <cdr:nvSpPr>
        <cdr:cNvPr id="3" name="TextBox 2"/>
        <cdr:cNvSpPr txBox="1"/>
      </cdr:nvSpPr>
      <cdr:spPr>
        <a:xfrm xmlns:a="http://schemas.openxmlformats.org/drawingml/2006/main">
          <a:off x="4723159" y="774012"/>
          <a:ext cx="914400" cy="240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$2.5B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0.80447</cdr:x>
      <cdr:y>0.12729</cdr:y>
    </cdr:from>
    <cdr:to>
      <cdr:x>0.88631</cdr:x>
      <cdr:y>0.1875</cdr:y>
    </cdr:to>
    <cdr:sp macro="" textlink="">
      <cdr:nvSpPr>
        <cdr:cNvPr id="4" name="TextBox 1"/>
        <cdr:cNvSpPr txBox="1"/>
      </cdr:nvSpPr>
      <cdr:spPr>
        <a:xfrm xmlns:a="http://schemas.openxmlformats.org/drawingml/2006/main">
          <a:off x="4788452" y="528668"/>
          <a:ext cx="487157" cy="2500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0.35742</cdr:y>
    </cdr:from>
    <cdr:to>
      <cdr:x>0.94835</cdr:x>
      <cdr:y>0.41764</cdr:y>
    </cdr:to>
    <cdr:sp macro="" textlink="">
      <cdr:nvSpPr>
        <cdr:cNvPr id="5" name="TextBox 1"/>
        <cdr:cNvSpPr txBox="1"/>
      </cdr:nvSpPr>
      <cdr:spPr>
        <a:xfrm xmlns:a="http://schemas.openxmlformats.org/drawingml/2006/main">
          <a:off x="4730474" y="1425713"/>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$3.6B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0.47162</cdr:y>
    </cdr:from>
    <cdr:to>
      <cdr:x>0.94696</cdr:x>
      <cdr:y>0.53184</cdr:y>
    </cdr:to>
    <cdr:sp macro="" textlink="">
      <cdr:nvSpPr>
        <cdr:cNvPr id="6" name="TextBox 1"/>
        <cdr:cNvSpPr txBox="1"/>
      </cdr:nvSpPr>
      <cdr:spPr>
        <a:xfrm xmlns:a="http://schemas.openxmlformats.org/drawingml/2006/main">
          <a:off x="4722191" y="1881256"/>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$1.5B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0.59205</cdr:y>
    </cdr:from>
    <cdr:to>
      <cdr:x>0.94835</cdr:x>
      <cdr:y>0.65227</cdr:y>
    </cdr:to>
    <cdr:sp macro="" textlink="">
      <cdr:nvSpPr>
        <cdr:cNvPr id="7" name="TextBox 1"/>
        <cdr:cNvSpPr txBox="1"/>
      </cdr:nvSpPr>
      <cdr:spPr>
        <a:xfrm xmlns:a="http://schemas.openxmlformats.org/drawingml/2006/main">
          <a:off x="4730473" y="2361648"/>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$3.3B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14285</xdr:colOff>
      <xdr:row>18</xdr:row>
      <xdr:rowOff>185736</xdr:rowOff>
    </xdr:from>
    <xdr:to>
      <xdr:col>4</xdr:col>
      <xdr:colOff>266699</xdr:colOff>
      <xdr:row>44</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35</xdr:row>
      <xdr:rowOff>0</xdr:rowOff>
    </xdr:from>
    <xdr:to>
      <xdr:col>7</xdr:col>
      <xdr:colOff>666750</xdr:colOff>
      <xdr:row>65</xdr:row>
      <xdr:rowOff>110217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600074</xdr:colOff>
      <xdr:row>11</xdr:row>
      <xdr:rowOff>9524</xdr:rowOff>
    </xdr:from>
    <xdr:to>
      <xdr:col>6</xdr:col>
      <xdr:colOff>323850</xdr:colOff>
      <xdr:row>30</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0</xdr:rowOff>
    </xdr:from>
    <xdr:to>
      <xdr:col>2</xdr:col>
      <xdr:colOff>676275</xdr:colOff>
      <xdr:row>59</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18</xdr:row>
      <xdr:rowOff>0</xdr:rowOff>
    </xdr:from>
    <xdr:to>
      <xdr:col>7</xdr:col>
      <xdr:colOff>171450</xdr:colOff>
      <xdr:row>40</xdr:row>
      <xdr:rowOff>34017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1085848</xdr:colOff>
      <xdr:row>22</xdr:row>
      <xdr:rowOff>133349</xdr:rowOff>
    </xdr:from>
    <xdr:to>
      <xdr:col>4</xdr:col>
      <xdr:colOff>819150</xdr:colOff>
      <xdr:row>55</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14</xdr:row>
      <xdr:rowOff>0</xdr:rowOff>
    </xdr:from>
    <xdr:to>
      <xdr:col>4</xdr:col>
      <xdr:colOff>904875</xdr:colOff>
      <xdr:row>39</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485775</xdr:colOff>
      <xdr:row>25</xdr:row>
      <xdr:rowOff>95250</xdr:rowOff>
    </xdr:from>
    <xdr:to>
      <xdr:col>4</xdr:col>
      <xdr:colOff>0</xdr:colOff>
      <xdr:row>51</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bpa.gov/FR/audit/year-end/Lists/FCRPS%20Year%20End%20%20FY13/Attachments/172/PBC%2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S2529\AppData\Local\Microsoft\Windows\Temporary%20Internet%20Files\Content.Outlook\O15ARXQ4\inactive\bpa_mrv2008.xn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B0422\AppData\Local\Microsoft\Windows\Temporary%20Internet%20Files\Content.Outlook\SVIJCXTX\4h10c%20FRG%20Queries%20and%20FRS%20nVision%20Report_Periods%201-12%20201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sheetName val="True-Up"/>
      <sheetName val="Summary"/>
      <sheetName val="nVision"/>
      <sheetName val="Power Purchases"/>
    </sheetNames>
    <sheetDataSet>
      <sheetData sheetId="0" refreshError="1"/>
      <sheetData sheetId="1" refreshError="1"/>
      <sheetData sheetId="2">
        <row r="8">
          <cell r="O8">
            <v>242.98336318999998</v>
          </cell>
        </row>
      </sheetData>
      <sheetData sheetId="3">
        <row r="3">
          <cell r="E3" t="str">
            <v>2013-09-30</v>
          </cell>
        </row>
        <row r="7">
          <cell r="E7" t="str">
            <v>4H10C_13</v>
          </cell>
        </row>
        <row r="8">
          <cell r="E8" t="str">
            <v>2013</v>
          </cell>
        </row>
        <row r="9">
          <cell r="E9">
            <v>0.223</v>
          </cell>
        </row>
        <row r="10">
          <cell r="E10" t="str">
            <v>10/01/2012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Documentation"/>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out"/>
      <sheetName val="Documentation"/>
      <sheetName val="Validation"/>
      <sheetName val="Exp Query"/>
      <sheetName val="Exp Data"/>
      <sheetName val="Cap Query"/>
      <sheetName val="Cap Data"/>
      <sheetName val="PISCES Query"/>
      <sheetName val="PISCES Data"/>
    </sheetNames>
    <sheetDataSet>
      <sheetData sheetId="0">
        <row r="3">
          <cell r="E3" t="str">
            <v>2014-09-30</v>
          </cell>
        </row>
        <row r="4">
          <cell r="E4" t="str">
            <v>0410_FCRPS_FY14_4H10C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N91"/>
  <sheetViews>
    <sheetView zoomScaleNormal="100" workbookViewId="0">
      <pane xSplit="1" topLeftCell="AM1" activePane="topRight" state="frozen"/>
      <selection pane="topRight" activeCell="AM10" sqref="AM10"/>
    </sheetView>
  </sheetViews>
  <sheetFormatPr defaultColWidth="8.85546875" defaultRowHeight="19.5" x14ac:dyDescent="0.4"/>
  <cols>
    <col min="1" max="1" width="85.42578125" style="167" hidden="1" customWidth="1"/>
    <col min="2" max="16" width="11.5703125" style="167" customWidth="1"/>
    <col min="17" max="17" width="11.5703125" style="168" customWidth="1"/>
    <col min="18" max="21" width="11.5703125" style="167" customWidth="1"/>
    <col min="22" max="22" width="13.28515625" style="166" customWidth="1"/>
    <col min="23" max="23" width="13.7109375" style="166" customWidth="1"/>
    <col min="24" max="24" width="9.42578125" style="166" bestFit="1" customWidth="1"/>
    <col min="25" max="25" width="10.7109375" style="166" bestFit="1" customWidth="1"/>
    <col min="26" max="28" width="9.42578125" style="166" bestFit="1" customWidth="1"/>
    <col min="29" max="29" width="9.42578125" style="165" bestFit="1" customWidth="1"/>
    <col min="30" max="30" width="10.7109375" style="164" bestFit="1" customWidth="1"/>
    <col min="31" max="31" width="9.42578125" style="161" bestFit="1" customWidth="1"/>
    <col min="32" max="32" width="10.7109375" style="161" bestFit="1" customWidth="1"/>
    <col min="33" max="35" width="9.42578125" style="161" bestFit="1" customWidth="1"/>
    <col min="36" max="36" width="12.28515625" style="163" customWidth="1"/>
    <col min="37" max="37" width="23.85546875" style="162" customWidth="1"/>
    <col min="38" max="38" width="6.7109375" style="162" customWidth="1"/>
    <col min="39" max="39" width="20.42578125" style="308" customWidth="1"/>
    <col min="40" max="40" width="18.42578125" style="300" customWidth="1"/>
    <col min="41" max="41" width="15" style="300" customWidth="1"/>
    <col min="42" max="42" width="8.85546875" style="161"/>
    <col min="43" max="43" width="9.42578125" style="161" customWidth="1"/>
    <col min="44" max="251" width="8.85546875" style="161"/>
    <col min="252" max="252" width="90.42578125" style="161" customWidth="1"/>
    <col min="253" max="273" width="11.5703125" style="161" customWidth="1"/>
    <col min="274" max="274" width="13.5703125" style="161" customWidth="1"/>
    <col min="275" max="275" width="11.5703125" style="161" customWidth="1"/>
    <col min="276" max="276" width="12.140625" style="161" customWidth="1"/>
    <col min="277" max="279" width="11.5703125" style="161" customWidth="1"/>
    <col min="280" max="280" width="12.28515625" style="161" customWidth="1"/>
    <col min="281" max="281" width="13.28515625" style="161" customWidth="1"/>
    <col min="282" max="282" width="16.5703125" style="161" customWidth="1"/>
    <col min="283" max="283" width="17.42578125" style="161" customWidth="1"/>
    <col min="284" max="284" width="14.7109375" style="161" customWidth="1"/>
    <col min="285" max="287" width="14.5703125" style="161" customWidth="1"/>
    <col min="288" max="288" width="20" style="161" bestFit="1" customWidth="1"/>
    <col min="289" max="289" width="20.85546875" style="161" customWidth="1"/>
    <col min="290" max="290" width="99" style="161" bestFit="1" customWidth="1"/>
    <col min="291" max="291" width="25.85546875" style="161" bestFit="1" customWidth="1"/>
    <col min="292" max="507" width="8.85546875" style="161"/>
    <col min="508" max="508" width="90.42578125" style="161" customWidth="1"/>
    <col min="509" max="529" width="11.5703125" style="161" customWidth="1"/>
    <col min="530" max="530" width="13.5703125" style="161" customWidth="1"/>
    <col min="531" max="531" width="11.5703125" style="161" customWidth="1"/>
    <col min="532" max="532" width="12.140625" style="161" customWidth="1"/>
    <col min="533" max="535" width="11.5703125" style="161" customWidth="1"/>
    <col min="536" max="536" width="12.28515625" style="161" customWidth="1"/>
    <col min="537" max="537" width="13.28515625" style="161" customWidth="1"/>
    <col min="538" max="538" width="16.5703125" style="161" customWidth="1"/>
    <col min="539" max="539" width="17.42578125" style="161" customWidth="1"/>
    <col min="540" max="540" width="14.7109375" style="161" customWidth="1"/>
    <col min="541" max="543" width="14.5703125" style="161" customWidth="1"/>
    <col min="544" max="544" width="20" style="161" bestFit="1" customWidth="1"/>
    <col min="545" max="545" width="20.85546875" style="161" customWidth="1"/>
    <col min="546" max="546" width="99" style="161" bestFit="1" customWidth="1"/>
    <col min="547" max="547" width="25.85546875" style="161" bestFit="1" customWidth="1"/>
    <col min="548" max="763" width="8.85546875" style="161"/>
    <col min="764" max="764" width="90.42578125" style="161" customWidth="1"/>
    <col min="765" max="785" width="11.5703125" style="161" customWidth="1"/>
    <col min="786" max="786" width="13.5703125" style="161" customWidth="1"/>
    <col min="787" max="787" width="11.5703125" style="161" customWidth="1"/>
    <col min="788" max="788" width="12.140625" style="161" customWidth="1"/>
    <col min="789" max="791" width="11.5703125" style="161" customWidth="1"/>
    <col min="792" max="792" width="12.28515625" style="161" customWidth="1"/>
    <col min="793" max="793" width="13.28515625" style="161" customWidth="1"/>
    <col min="794" max="794" width="16.5703125" style="161" customWidth="1"/>
    <col min="795" max="795" width="17.42578125" style="161" customWidth="1"/>
    <col min="796" max="796" width="14.7109375" style="161" customWidth="1"/>
    <col min="797" max="799" width="14.5703125" style="161" customWidth="1"/>
    <col min="800" max="800" width="20" style="161" bestFit="1" customWidth="1"/>
    <col min="801" max="801" width="20.85546875" style="161" customWidth="1"/>
    <col min="802" max="802" width="99" style="161" bestFit="1" customWidth="1"/>
    <col min="803" max="803" width="25.85546875" style="161" bestFit="1" customWidth="1"/>
    <col min="804" max="1019" width="8.85546875" style="161"/>
    <col min="1020" max="1020" width="90.42578125" style="161" customWidth="1"/>
    <col min="1021" max="1041" width="11.5703125" style="161" customWidth="1"/>
    <col min="1042" max="1042" width="13.5703125" style="161" customWidth="1"/>
    <col min="1043" max="1043" width="11.5703125" style="161" customWidth="1"/>
    <col min="1044" max="1044" width="12.140625" style="161" customWidth="1"/>
    <col min="1045" max="1047" width="11.5703125" style="161" customWidth="1"/>
    <col min="1048" max="1048" width="12.28515625" style="161" customWidth="1"/>
    <col min="1049" max="1049" width="13.28515625" style="161" customWidth="1"/>
    <col min="1050" max="1050" width="16.5703125" style="161" customWidth="1"/>
    <col min="1051" max="1051" width="17.42578125" style="161" customWidth="1"/>
    <col min="1052" max="1052" width="14.7109375" style="161" customWidth="1"/>
    <col min="1053" max="1055" width="14.5703125" style="161" customWidth="1"/>
    <col min="1056" max="1056" width="20" style="161" bestFit="1" customWidth="1"/>
    <col min="1057" max="1057" width="20.85546875" style="161" customWidth="1"/>
    <col min="1058" max="1058" width="99" style="161" bestFit="1" customWidth="1"/>
    <col min="1059" max="1059" width="25.85546875" style="161" bestFit="1" customWidth="1"/>
    <col min="1060" max="1275" width="8.85546875" style="161"/>
    <col min="1276" max="1276" width="90.42578125" style="161" customWidth="1"/>
    <col min="1277" max="1297" width="11.5703125" style="161" customWidth="1"/>
    <col min="1298" max="1298" width="13.5703125" style="161" customWidth="1"/>
    <col min="1299" max="1299" width="11.5703125" style="161" customWidth="1"/>
    <col min="1300" max="1300" width="12.140625" style="161" customWidth="1"/>
    <col min="1301" max="1303" width="11.5703125" style="161" customWidth="1"/>
    <col min="1304" max="1304" width="12.28515625" style="161" customWidth="1"/>
    <col min="1305" max="1305" width="13.28515625" style="161" customWidth="1"/>
    <col min="1306" max="1306" width="16.5703125" style="161" customWidth="1"/>
    <col min="1307" max="1307" width="17.42578125" style="161" customWidth="1"/>
    <col min="1308" max="1308" width="14.7109375" style="161" customWidth="1"/>
    <col min="1309" max="1311" width="14.5703125" style="161" customWidth="1"/>
    <col min="1312" max="1312" width="20" style="161" bestFit="1" customWidth="1"/>
    <col min="1313" max="1313" width="20.85546875" style="161" customWidth="1"/>
    <col min="1314" max="1314" width="99" style="161" bestFit="1" customWidth="1"/>
    <col min="1315" max="1315" width="25.85546875" style="161" bestFit="1" customWidth="1"/>
    <col min="1316" max="1531" width="8.85546875" style="161"/>
    <col min="1532" max="1532" width="90.42578125" style="161" customWidth="1"/>
    <col min="1533" max="1553" width="11.5703125" style="161" customWidth="1"/>
    <col min="1554" max="1554" width="13.5703125" style="161" customWidth="1"/>
    <col min="1555" max="1555" width="11.5703125" style="161" customWidth="1"/>
    <col min="1556" max="1556" width="12.140625" style="161" customWidth="1"/>
    <col min="1557" max="1559" width="11.5703125" style="161" customWidth="1"/>
    <col min="1560" max="1560" width="12.28515625" style="161" customWidth="1"/>
    <col min="1561" max="1561" width="13.28515625" style="161" customWidth="1"/>
    <col min="1562" max="1562" width="16.5703125" style="161" customWidth="1"/>
    <col min="1563" max="1563" width="17.42578125" style="161" customWidth="1"/>
    <col min="1564" max="1564" width="14.7109375" style="161" customWidth="1"/>
    <col min="1565" max="1567" width="14.5703125" style="161" customWidth="1"/>
    <col min="1568" max="1568" width="20" style="161" bestFit="1" customWidth="1"/>
    <col min="1569" max="1569" width="20.85546875" style="161" customWidth="1"/>
    <col min="1570" max="1570" width="99" style="161" bestFit="1" customWidth="1"/>
    <col min="1571" max="1571" width="25.85546875" style="161" bestFit="1" customWidth="1"/>
    <col min="1572" max="1787" width="8.85546875" style="161"/>
    <col min="1788" max="1788" width="90.42578125" style="161" customWidth="1"/>
    <col min="1789" max="1809" width="11.5703125" style="161" customWidth="1"/>
    <col min="1810" max="1810" width="13.5703125" style="161" customWidth="1"/>
    <col min="1811" max="1811" width="11.5703125" style="161" customWidth="1"/>
    <col min="1812" max="1812" width="12.140625" style="161" customWidth="1"/>
    <col min="1813" max="1815" width="11.5703125" style="161" customWidth="1"/>
    <col min="1816" max="1816" width="12.28515625" style="161" customWidth="1"/>
    <col min="1817" max="1817" width="13.28515625" style="161" customWidth="1"/>
    <col min="1818" max="1818" width="16.5703125" style="161" customWidth="1"/>
    <col min="1819" max="1819" width="17.42578125" style="161" customWidth="1"/>
    <col min="1820" max="1820" width="14.7109375" style="161" customWidth="1"/>
    <col min="1821" max="1823" width="14.5703125" style="161" customWidth="1"/>
    <col min="1824" max="1824" width="20" style="161" bestFit="1" customWidth="1"/>
    <col min="1825" max="1825" width="20.85546875" style="161" customWidth="1"/>
    <col min="1826" max="1826" width="99" style="161" bestFit="1" customWidth="1"/>
    <col min="1827" max="1827" width="25.85546875" style="161" bestFit="1" customWidth="1"/>
    <col min="1828" max="2043" width="8.85546875" style="161"/>
    <col min="2044" max="2044" width="90.42578125" style="161" customWidth="1"/>
    <col min="2045" max="2065" width="11.5703125" style="161" customWidth="1"/>
    <col min="2066" max="2066" width="13.5703125" style="161" customWidth="1"/>
    <col min="2067" max="2067" width="11.5703125" style="161" customWidth="1"/>
    <col min="2068" max="2068" width="12.140625" style="161" customWidth="1"/>
    <col min="2069" max="2071" width="11.5703125" style="161" customWidth="1"/>
    <col min="2072" max="2072" width="12.28515625" style="161" customWidth="1"/>
    <col min="2073" max="2073" width="13.28515625" style="161" customWidth="1"/>
    <col min="2074" max="2074" width="16.5703125" style="161" customWidth="1"/>
    <col min="2075" max="2075" width="17.42578125" style="161" customWidth="1"/>
    <col min="2076" max="2076" width="14.7109375" style="161" customWidth="1"/>
    <col min="2077" max="2079" width="14.5703125" style="161" customWidth="1"/>
    <col min="2080" max="2080" width="20" style="161" bestFit="1" customWidth="1"/>
    <col min="2081" max="2081" width="20.85546875" style="161" customWidth="1"/>
    <col min="2082" max="2082" width="99" style="161" bestFit="1" customWidth="1"/>
    <col min="2083" max="2083" width="25.85546875" style="161" bestFit="1" customWidth="1"/>
    <col min="2084" max="2299" width="8.85546875" style="161"/>
    <col min="2300" max="2300" width="90.42578125" style="161" customWidth="1"/>
    <col min="2301" max="2321" width="11.5703125" style="161" customWidth="1"/>
    <col min="2322" max="2322" width="13.5703125" style="161" customWidth="1"/>
    <col min="2323" max="2323" width="11.5703125" style="161" customWidth="1"/>
    <col min="2324" max="2324" width="12.140625" style="161" customWidth="1"/>
    <col min="2325" max="2327" width="11.5703125" style="161" customWidth="1"/>
    <col min="2328" max="2328" width="12.28515625" style="161" customWidth="1"/>
    <col min="2329" max="2329" width="13.28515625" style="161" customWidth="1"/>
    <col min="2330" max="2330" width="16.5703125" style="161" customWidth="1"/>
    <col min="2331" max="2331" width="17.42578125" style="161" customWidth="1"/>
    <col min="2332" max="2332" width="14.7109375" style="161" customWidth="1"/>
    <col min="2333" max="2335" width="14.5703125" style="161" customWidth="1"/>
    <col min="2336" max="2336" width="20" style="161" bestFit="1" customWidth="1"/>
    <col min="2337" max="2337" width="20.85546875" style="161" customWidth="1"/>
    <col min="2338" max="2338" width="99" style="161" bestFit="1" customWidth="1"/>
    <col min="2339" max="2339" width="25.85546875" style="161" bestFit="1" customWidth="1"/>
    <col min="2340" max="2555" width="8.85546875" style="161"/>
    <col min="2556" max="2556" width="90.42578125" style="161" customWidth="1"/>
    <col min="2557" max="2577" width="11.5703125" style="161" customWidth="1"/>
    <col min="2578" max="2578" width="13.5703125" style="161" customWidth="1"/>
    <col min="2579" max="2579" width="11.5703125" style="161" customWidth="1"/>
    <col min="2580" max="2580" width="12.140625" style="161" customWidth="1"/>
    <col min="2581" max="2583" width="11.5703125" style="161" customWidth="1"/>
    <col min="2584" max="2584" width="12.28515625" style="161" customWidth="1"/>
    <col min="2585" max="2585" width="13.28515625" style="161" customWidth="1"/>
    <col min="2586" max="2586" width="16.5703125" style="161" customWidth="1"/>
    <col min="2587" max="2587" width="17.42578125" style="161" customWidth="1"/>
    <col min="2588" max="2588" width="14.7109375" style="161" customWidth="1"/>
    <col min="2589" max="2591" width="14.5703125" style="161" customWidth="1"/>
    <col min="2592" max="2592" width="20" style="161" bestFit="1" customWidth="1"/>
    <col min="2593" max="2593" width="20.85546875" style="161" customWidth="1"/>
    <col min="2594" max="2594" width="99" style="161" bestFit="1" customWidth="1"/>
    <col min="2595" max="2595" width="25.85546875" style="161" bestFit="1" customWidth="1"/>
    <col min="2596" max="2811" width="8.85546875" style="161"/>
    <col min="2812" max="2812" width="90.42578125" style="161" customWidth="1"/>
    <col min="2813" max="2833" width="11.5703125" style="161" customWidth="1"/>
    <col min="2834" max="2834" width="13.5703125" style="161" customWidth="1"/>
    <col min="2835" max="2835" width="11.5703125" style="161" customWidth="1"/>
    <col min="2836" max="2836" width="12.140625" style="161" customWidth="1"/>
    <col min="2837" max="2839" width="11.5703125" style="161" customWidth="1"/>
    <col min="2840" max="2840" width="12.28515625" style="161" customWidth="1"/>
    <col min="2841" max="2841" width="13.28515625" style="161" customWidth="1"/>
    <col min="2842" max="2842" width="16.5703125" style="161" customWidth="1"/>
    <col min="2843" max="2843" width="17.42578125" style="161" customWidth="1"/>
    <col min="2844" max="2844" width="14.7109375" style="161" customWidth="1"/>
    <col min="2845" max="2847" width="14.5703125" style="161" customWidth="1"/>
    <col min="2848" max="2848" width="20" style="161" bestFit="1" customWidth="1"/>
    <col min="2849" max="2849" width="20.85546875" style="161" customWidth="1"/>
    <col min="2850" max="2850" width="99" style="161" bestFit="1" customWidth="1"/>
    <col min="2851" max="2851" width="25.85546875" style="161" bestFit="1" customWidth="1"/>
    <col min="2852" max="3067" width="8.85546875" style="161"/>
    <col min="3068" max="3068" width="90.42578125" style="161" customWidth="1"/>
    <col min="3069" max="3089" width="11.5703125" style="161" customWidth="1"/>
    <col min="3090" max="3090" width="13.5703125" style="161" customWidth="1"/>
    <col min="3091" max="3091" width="11.5703125" style="161" customWidth="1"/>
    <col min="3092" max="3092" width="12.140625" style="161" customWidth="1"/>
    <col min="3093" max="3095" width="11.5703125" style="161" customWidth="1"/>
    <col min="3096" max="3096" width="12.28515625" style="161" customWidth="1"/>
    <col min="3097" max="3097" width="13.28515625" style="161" customWidth="1"/>
    <col min="3098" max="3098" width="16.5703125" style="161" customWidth="1"/>
    <col min="3099" max="3099" width="17.42578125" style="161" customWidth="1"/>
    <col min="3100" max="3100" width="14.7109375" style="161" customWidth="1"/>
    <col min="3101" max="3103" width="14.5703125" style="161" customWidth="1"/>
    <col min="3104" max="3104" width="20" style="161" bestFit="1" customWidth="1"/>
    <col min="3105" max="3105" width="20.85546875" style="161" customWidth="1"/>
    <col min="3106" max="3106" width="99" style="161" bestFit="1" customWidth="1"/>
    <col min="3107" max="3107" width="25.85546875" style="161" bestFit="1" customWidth="1"/>
    <col min="3108" max="3323" width="8.85546875" style="161"/>
    <col min="3324" max="3324" width="90.42578125" style="161" customWidth="1"/>
    <col min="3325" max="3345" width="11.5703125" style="161" customWidth="1"/>
    <col min="3346" max="3346" width="13.5703125" style="161" customWidth="1"/>
    <col min="3347" max="3347" width="11.5703125" style="161" customWidth="1"/>
    <col min="3348" max="3348" width="12.140625" style="161" customWidth="1"/>
    <col min="3349" max="3351" width="11.5703125" style="161" customWidth="1"/>
    <col min="3352" max="3352" width="12.28515625" style="161" customWidth="1"/>
    <col min="3353" max="3353" width="13.28515625" style="161" customWidth="1"/>
    <col min="3354" max="3354" width="16.5703125" style="161" customWidth="1"/>
    <col min="3355" max="3355" width="17.42578125" style="161" customWidth="1"/>
    <col min="3356" max="3356" width="14.7109375" style="161" customWidth="1"/>
    <col min="3357" max="3359" width="14.5703125" style="161" customWidth="1"/>
    <col min="3360" max="3360" width="20" style="161" bestFit="1" customWidth="1"/>
    <col min="3361" max="3361" width="20.85546875" style="161" customWidth="1"/>
    <col min="3362" max="3362" width="99" style="161" bestFit="1" customWidth="1"/>
    <col min="3363" max="3363" width="25.85546875" style="161" bestFit="1" customWidth="1"/>
    <col min="3364" max="3579" width="8.85546875" style="161"/>
    <col min="3580" max="3580" width="90.42578125" style="161" customWidth="1"/>
    <col min="3581" max="3601" width="11.5703125" style="161" customWidth="1"/>
    <col min="3602" max="3602" width="13.5703125" style="161" customWidth="1"/>
    <col min="3603" max="3603" width="11.5703125" style="161" customWidth="1"/>
    <col min="3604" max="3604" width="12.140625" style="161" customWidth="1"/>
    <col min="3605" max="3607" width="11.5703125" style="161" customWidth="1"/>
    <col min="3608" max="3608" width="12.28515625" style="161" customWidth="1"/>
    <col min="3609" max="3609" width="13.28515625" style="161" customWidth="1"/>
    <col min="3610" max="3610" width="16.5703125" style="161" customWidth="1"/>
    <col min="3611" max="3611" width="17.42578125" style="161" customWidth="1"/>
    <col min="3612" max="3612" width="14.7109375" style="161" customWidth="1"/>
    <col min="3613" max="3615" width="14.5703125" style="161" customWidth="1"/>
    <col min="3616" max="3616" width="20" style="161" bestFit="1" customWidth="1"/>
    <col min="3617" max="3617" width="20.85546875" style="161" customWidth="1"/>
    <col min="3618" max="3618" width="99" style="161" bestFit="1" customWidth="1"/>
    <col min="3619" max="3619" width="25.85546875" style="161" bestFit="1" customWidth="1"/>
    <col min="3620" max="3835" width="8.85546875" style="161"/>
    <col min="3836" max="3836" width="90.42578125" style="161" customWidth="1"/>
    <col min="3837" max="3857" width="11.5703125" style="161" customWidth="1"/>
    <col min="3858" max="3858" width="13.5703125" style="161" customWidth="1"/>
    <col min="3859" max="3859" width="11.5703125" style="161" customWidth="1"/>
    <col min="3860" max="3860" width="12.140625" style="161" customWidth="1"/>
    <col min="3861" max="3863" width="11.5703125" style="161" customWidth="1"/>
    <col min="3864" max="3864" width="12.28515625" style="161" customWidth="1"/>
    <col min="3865" max="3865" width="13.28515625" style="161" customWidth="1"/>
    <col min="3866" max="3866" width="16.5703125" style="161" customWidth="1"/>
    <col min="3867" max="3867" width="17.42578125" style="161" customWidth="1"/>
    <col min="3868" max="3868" width="14.7109375" style="161" customWidth="1"/>
    <col min="3869" max="3871" width="14.5703125" style="161" customWidth="1"/>
    <col min="3872" max="3872" width="20" style="161" bestFit="1" customWidth="1"/>
    <col min="3873" max="3873" width="20.85546875" style="161" customWidth="1"/>
    <col min="3874" max="3874" width="99" style="161" bestFit="1" customWidth="1"/>
    <col min="3875" max="3875" width="25.85546875" style="161" bestFit="1" customWidth="1"/>
    <col min="3876" max="4091" width="8.85546875" style="161"/>
    <col min="4092" max="4092" width="90.42578125" style="161" customWidth="1"/>
    <col min="4093" max="4113" width="11.5703125" style="161" customWidth="1"/>
    <col min="4114" max="4114" width="13.5703125" style="161" customWidth="1"/>
    <col min="4115" max="4115" width="11.5703125" style="161" customWidth="1"/>
    <col min="4116" max="4116" width="12.140625" style="161" customWidth="1"/>
    <col min="4117" max="4119" width="11.5703125" style="161" customWidth="1"/>
    <col min="4120" max="4120" width="12.28515625" style="161" customWidth="1"/>
    <col min="4121" max="4121" width="13.28515625" style="161" customWidth="1"/>
    <col min="4122" max="4122" width="16.5703125" style="161" customWidth="1"/>
    <col min="4123" max="4123" width="17.42578125" style="161" customWidth="1"/>
    <col min="4124" max="4124" width="14.7109375" style="161" customWidth="1"/>
    <col min="4125" max="4127" width="14.5703125" style="161" customWidth="1"/>
    <col min="4128" max="4128" width="20" style="161" bestFit="1" customWidth="1"/>
    <col min="4129" max="4129" width="20.85546875" style="161" customWidth="1"/>
    <col min="4130" max="4130" width="99" style="161" bestFit="1" customWidth="1"/>
    <col min="4131" max="4131" width="25.85546875" style="161" bestFit="1" customWidth="1"/>
    <col min="4132" max="4347" width="8.85546875" style="161"/>
    <col min="4348" max="4348" width="90.42578125" style="161" customWidth="1"/>
    <col min="4349" max="4369" width="11.5703125" style="161" customWidth="1"/>
    <col min="4370" max="4370" width="13.5703125" style="161" customWidth="1"/>
    <col min="4371" max="4371" width="11.5703125" style="161" customWidth="1"/>
    <col min="4372" max="4372" width="12.140625" style="161" customWidth="1"/>
    <col min="4373" max="4375" width="11.5703125" style="161" customWidth="1"/>
    <col min="4376" max="4376" width="12.28515625" style="161" customWidth="1"/>
    <col min="4377" max="4377" width="13.28515625" style="161" customWidth="1"/>
    <col min="4378" max="4378" width="16.5703125" style="161" customWidth="1"/>
    <col min="4379" max="4379" width="17.42578125" style="161" customWidth="1"/>
    <col min="4380" max="4380" width="14.7109375" style="161" customWidth="1"/>
    <col min="4381" max="4383" width="14.5703125" style="161" customWidth="1"/>
    <col min="4384" max="4384" width="20" style="161" bestFit="1" customWidth="1"/>
    <col min="4385" max="4385" width="20.85546875" style="161" customWidth="1"/>
    <col min="4386" max="4386" width="99" style="161" bestFit="1" customWidth="1"/>
    <col min="4387" max="4387" width="25.85546875" style="161" bestFit="1" customWidth="1"/>
    <col min="4388" max="4603" width="8.85546875" style="161"/>
    <col min="4604" max="4604" width="90.42578125" style="161" customWidth="1"/>
    <col min="4605" max="4625" width="11.5703125" style="161" customWidth="1"/>
    <col min="4626" max="4626" width="13.5703125" style="161" customWidth="1"/>
    <col min="4627" max="4627" width="11.5703125" style="161" customWidth="1"/>
    <col min="4628" max="4628" width="12.140625" style="161" customWidth="1"/>
    <col min="4629" max="4631" width="11.5703125" style="161" customWidth="1"/>
    <col min="4632" max="4632" width="12.28515625" style="161" customWidth="1"/>
    <col min="4633" max="4633" width="13.28515625" style="161" customWidth="1"/>
    <col min="4634" max="4634" width="16.5703125" style="161" customWidth="1"/>
    <col min="4635" max="4635" width="17.42578125" style="161" customWidth="1"/>
    <col min="4636" max="4636" width="14.7109375" style="161" customWidth="1"/>
    <col min="4637" max="4639" width="14.5703125" style="161" customWidth="1"/>
    <col min="4640" max="4640" width="20" style="161" bestFit="1" customWidth="1"/>
    <col min="4641" max="4641" width="20.85546875" style="161" customWidth="1"/>
    <col min="4642" max="4642" width="99" style="161" bestFit="1" customWidth="1"/>
    <col min="4643" max="4643" width="25.85546875" style="161" bestFit="1" customWidth="1"/>
    <col min="4644" max="4859" width="8.85546875" style="161"/>
    <col min="4860" max="4860" width="90.42578125" style="161" customWidth="1"/>
    <col min="4861" max="4881" width="11.5703125" style="161" customWidth="1"/>
    <col min="4882" max="4882" width="13.5703125" style="161" customWidth="1"/>
    <col min="4883" max="4883" width="11.5703125" style="161" customWidth="1"/>
    <col min="4884" max="4884" width="12.140625" style="161" customWidth="1"/>
    <col min="4885" max="4887" width="11.5703125" style="161" customWidth="1"/>
    <col min="4888" max="4888" width="12.28515625" style="161" customWidth="1"/>
    <col min="4889" max="4889" width="13.28515625" style="161" customWidth="1"/>
    <col min="4890" max="4890" width="16.5703125" style="161" customWidth="1"/>
    <col min="4891" max="4891" width="17.42578125" style="161" customWidth="1"/>
    <col min="4892" max="4892" width="14.7109375" style="161" customWidth="1"/>
    <col min="4893" max="4895" width="14.5703125" style="161" customWidth="1"/>
    <col min="4896" max="4896" width="20" style="161" bestFit="1" customWidth="1"/>
    <col min="4897" max="4897" width="20.85546875" style="161" customWidth="1"/>
    <col min="4898" max="4898" width="99" style="161" bestFit="1" customWidth="1"/>
    <col min="4899" max="4899" width="25.85546875" style="161" bestFit="1" customWidth="1"/>
    <col min="4900" max="5115" width="8.85546875" style="161"/>
    <col min="5116" max="5116" width="90.42578125" style="161" customWidth="1"/>
    <col min="5117" max="5137" width="11.5703125" style="161" customWidth="1"/>
    <col min="5138" max="5138" width="13.5703125" style="161" customWidth="1"/>
    <col min="5139" max="5139" width="11.5703125" style="161" customWidth="1"/>
    <col min="5140" max="5140" width="12.140625" style="161" customWidth="1"/>
    <col min="5141" max="5143" width="11.5703125" style="161" customWidth="1"/>
    <col min="5144" max="5144" width="12.28515625" style="161" customWidth="1"/>
    <col min="5145" max="5145" width="13.28515625" style="161" customWidth="1"/>
    <col min="5146" max="5146" width="16.5703125" style="161" customWidth="1"/>
    <col min="5147" max="5147" width="17.42578125" style="161" customWidth="1"/>
    <col min="5148" max="5148" width="14.7109375" style="161" customWidth="1"/>
    <col min="5149" max="5151" width="14.5703125" style="161" customWidth="1"/>
    <col min="5152" max="5152" width="20" style="161" bestFit="1" customWidth="1"/>
    <col min="5153" max="5153" width="20.85546875" style="161" customWidth="1"/>
    <col min="5154" max="5154" width="99" style="161" bestFit="1" customWidth="1"/>
    <col min="5155" max="5155" width="25.85546875" style="161" bestFit="1" customWidth="1"/>
    <col min="5156" max="5371" width="8.85546875" style="161"/>
    <col min="5372" max="5372" width="90.42578125" style="161" customWidth="1"/>
    <col min="5373" max="5393" width="11.5703125" style="161" customWidth="1"/>
    <col min="5394" max="5394" width="13.5703125" style="161" customWidth="1"/>
    <col min="5395" max="5395" width="11.5703125" style="161" customWidth="1"/>
    <col min="5396" max="5396" width="12.140625" style="161" customWidth="1"/>
    <col min="5397" max="5399" width="11.5703125" style="161" customWidth="1"/>
    <col min="5400" max="5400" width="12.28515625" style="161" customWidth="1"/>
    <col min="5401" max="5401" width="13.28515625" style="161" customWidth="1"/>
    <col min="5402" max="5402" width="16.5703125" style="161" customWidth="1"/>
    <col min="5403" max="5403" width="17.42578125" style="161" customWidth="1"/>
    <col min="5404" max="5404" width="14.7109375" style="161" customWidth="1"/>
    <col min="5405" max="5407" width="14.5703125" style="161" customWidth="1"/>
    <col min="5408" max="5408" width="20" style="161" bestFit="1" customWidth="1"/>
    <col min="5409" max="5409" width="20.85546875" style="161" customWidth="1"/>
    <col min="5410" max="5410" width="99" style="161" bestFit="1" customWidth="1"/>
    <col min="5411" max="5411" width="25.85546875" style="161" bestFit="1" customWidth="1"/>
    <col min="5412" max="5627" width="8.85546875" style="161"/>
    <col min="5628" max="5628" width="90.42578125" style="161" customWidth="1"/>
    <col min="5629" max="5649" width="11.5703125" style="161" customWidth="1"/>
    <col min="5650" max="5650" width="13.5703125" style="161" customWidth="1"/>
    <col min="5651" max="5651" width="11.5703125" style="161" customWidth="1"/>
    <col min="5652" max="5652" width="12.140625" style="161" customWidth="1"/>
    <col min="5653" max="5655" width="11.5703125" style="161" customWidth="1"/>
    <col min="5656" max="5656" width="12.28515625" style="161" customWidth="1"/>
    <col min="5657" max="5657" width="13.28515625" style="161" customWidth="1"/>
    <col min="5658" max="5658" width="16.5703125" style="161" customWidth="1"/>
    <col min="5659" max="5659" width="17.42578125" style="161" customWidth="1"/>
    <col min="5660" max="5660" width="14.7109375" style="161" customWidth="1"/>
    <col min="5661" max="5663" width="14.5703125" style="161" customWidth="1"/>
    <col min="5664" max="5664" width="20" style="161" bestFit="1" customWidth="1"/>
    <col min="5665" max="5665" width="20.85546875" style="161" customWidth="1"/>
    <col min="5666" max="5666" width="99" style="161" bestFit="1" customWidth="1"/>
    <col min="5667" max="5667" width="25.85546875" style="161" bestFit="1" customWidth="1"/>
    <col min="5668" max="5883" width="8.85546875" style="161"/>
    <col min="5884" max="5884" width="90.42578125" style="161" customWidth="1"/>
    <col min="5885" max="5905" width="11.5703125" style="161" customWidth="1"/>
    <col min="5906" max="5906" width="13.5703125" style="161" customWidth="1"/>
    <col min="5907" max="5907" width="11.5703125" style="161" customWidth="1"/>
    <col min="5908" max="5908" width="12.140625" style="161" customWidth="1"/>
    <col min="5909" max="5911" width="11.5703125" style="161" customWidth="1"/>
    <col min="5912" max="5912" width="12.28515625" style="161" customWidth="1"/>
    <col min="5913" max="5913" width="13.28515625" style="161" customWidth="1"/>
    <col min="5914" max="5914" width="16.5703125" style="161" customWidth="1"/>
    <col min="5915" max="5915" width="17.42578125" style="161" customWidth="1"/>
    <col min="5916" max="5916" width="14.7109375" style="161" customWidth="1"/>
    <col min="5917" max="5919" width="14.5703125" style="161" customWidth="1"/>
    <col min="5920" max="5920" width="20" style="161" bestFit="1" customWidth="1"/>
    <col min="5921" max="5921" width="20.85546875" style="161" customWidth="1"/>
    <col min="5922" max="5922" width="99" style="161" bestFit="1" customWidth="1"/>
    <col min="5923" max="5923" width="25.85546875" style="161" bestFit="1" customWidth="1"/>
    <col min="5924" max="6139" width="8.85546875" style="161"/>
    <col min="6140" max="6140" width="90.42578125" style="161" customWidth="1"/>
    <col min="6141" max="6161" width="11.5703125" style="161" customWidth="1"/>
    <col min="6162" max="6162" width="13.5703125" style="161" customWidth="1"/>
    <col min="6163" max="6163" width="11.5703125" style="161" customWidth="1"/>
    <col min="6164" max="6164" width="12.140625" style="161" customWidth="1"/>
    <col min="6165" max="6167" width="11.5703125" style="161" customWidth="1"/>
    <col min="6168" max="6168" width="12.28515625" style="161" customWidth="1"/>
    <col min="6169" max="6169" width="13.28515625" style="161" customWidth="1"/>
    <col min="6170" max="6170" width="16.5703125" style="161" customWidth="1"/>
    <col min="6171" max="6171" width="17.42578125" style="161" customWidth="1"/>
    <col min="6172" max="6172" width="14.7109375" style="161" customWidth="1"/>
    <col min="6173" max="6175" width="14.5703125" style="161" customWidth="1"/>
    <col min="6176" max="6176" width="20" style="161" bestFit="1" customWidth="1"/>
    <col min="6177" max="6177" width="20.85546875" style="161" customWidth="1"/>
    <col min="6178" max="6178" width="99" style="161" bestFit="1" customWidth="1"/>
    <col min="6179" max="6179" width="25.85546875" style="161" bestFit="1" customWidth="1"/>
    <col min="6180" max="6395" width="8.85546875" style="161"/>
    <col min="6396" max="6396" width="90.42578125" style="161" customWidth="1"/>
    <col min="6397" max="6417" width="11.5703125" style="161" customWidth="1"/>
    <col min="6418" max="6418" width="13.5703125" style="161" customWidth="1"/>
    <col min="6419" max="6419" width="11.5703125" style="161" customWidth="1"/>
    <col min="6420" max="6420" width="12.140625" style="161" customWidth="1"/>
    <col min="6421" max="6423" width="11.5703125" style="161" customWidth="1"/>
    <col min="6424" max="6424" width="12.28515625" style="161" customWidth="1"/>
    <col min="6425" max="6425" width="13.28515625" style="161" customWidth="1"/>
    <col min="6426" max="6426" width="16.5703125" style="161" customWidth="1"/>
    <col min="6427" max="6427" width="17.42578125" style="161" customWidth="1"/>
    <col min="6428" max="6428" width="14.7109375" style="161" customWidth="1"/>
    <col min="6429" max="6431" width="14.5703125" style="161" customWidth="1"/>
    <col min="6432" max="6432" width="20" style="161" bestFit="1" customWidth="1"/>
    <col min="6433" max="6433" width="20.85546875" style="161" customWidth="1"/>
    <col min="6434" max="6434" width="99" style="161" bestFit="1" customWidth="1"/>
    <col min="6435" max="6435" width="25.85546875" style="161" bestFit="1" customWidth="1"/>
    <col min="6436" max="6651" width="8.85546875" style="161"/>
    <col min="6652" max="6652" width="90.42578125" style="161" customWidth="1"/>
    <col min="6653" max="6673" width="11.5703125" style="161" customWidth="1"/>
    <col min="6674" max="6674" width="13.5703125" style="161" customWidth="1"/>
    <col min="6675" max="6675" width="11.5703125" style="161" customWidth="1"/>
    <col min="6676" max="6676" width="12.140625" style="161" customWidth="1"/>
    <col min="6677" max="6679" width="11.5703125" style="161" customWidth="1"/>
    <col min="6680" max="6680" width="12.28515625" style="161" customWidth="1"/>
    <col min="6681" max="6681" width="13.28515625" style="161" customWidth="1"/>
    <col min="6682" max="6682" width="16.5703125" style="161" customWidth="1"/>
    <col min="6683" max="6683" width="17.42578125" style="161" customWidth="1"/>
    <col min="6684" max="6684" width="14.7109375" style="161" customWidth="1"/>
    <col min="6685" max="6687" width="14.5703125" style="161" customWidth="1"/>
    <col min="6688" max="6688" width="20" style="161" bestFit="1" customWidth="1"/>
    <col min="6689" max="6689" width="20.85546875" style="161" customWidth="1"/>
    <col min="6690" max="6690" width="99" style="161" bestFit="1" customWidth="1"/>
    <col min="6691" max="6691" width="25.85546875" style="161" bestFit="1" customWidth="1"/>
    <col min="6692" max="6907" width="8.85546875" style="161"/>
    <col min="6908" max="6908" width="90.42578125" style="161" customWidth="1"/>
    <col min="6909" max="6929" width="11.5703125" style="161" customWidth="1"/>
    <col min="6930" max="6930" width="13.5703125" style="161" customWidth="1"/>
    <col min="6931" max="6931" width="11.5703125" style="161" customWidth="1"/>
    <col min="6932" max="6932" width="12.140625" style="161" customWidth="1"/>
    <col min="6933" max="6935" width="11.5703125" style="161" customWidth="1"/>
    <col min="6936" max="6936" width="12.28515625" style="161" customWidth="1"/>
    <col min="6937" max="6937" width="13.28515625" style="161" customWidth="1"/>
    <col min="6938" max="6938" width="16.5703125" style="161" customWidth="1"/>
    <col min="6939" max="6939" width="17.42578125" style="161" customWidth="1"/>
    <col min="6940" max="6940" width="14.7109375" style="161" customWidth="1"/>
    <col min="6941" max="6943" width="14.5703125" style="161" customWidth="1"/>
    <col min="6944" max="6944" width="20" style="161" bestFit="1" customWidth="1"/>
    <col min="6945" max="6945" width="20.85546875" style="161" customWidth="1"/>
    <col min="6946" max="6946" width="99" style="161" bestFit="1" customWidth="1"/>
    <col min="6947" max="6947" width="25.85546875" style="161" bestFit="1" customWidth="1"/>
    <col min="6948" max="7163" width="8.85546875" style="161"/>
    <col min="7164" max="7164" width="90.42578125" style="161" customWidth="1"/>
    <col min="7165" max="7185" width="11.5703125" style="161" customWidth="1"/>
    <col min="7186" max="7186" width="13.5703125" style="161" customWidth="1"/>
    <col min="7187" max="7187" width="11.5703125" style="161" customWidth="1"/>
    <col min="7188" max="7188" width="12.140625" style="161" customWidth="1"/>
    <col min="7189" max="7191" width="11.5703125" style="161" customWidth="1"/>
    <col min="7192" max="7192" width="12.28515625" style="161" customWidth="1"/>
    <col min="7193" max="7193" width="13.28515625" style="161" customWidth="1"/>
    <col min="7194" max="7194" width="16.5703125" style="161" customWidth="1"/>
    <col min="7195" max="7195" width="17.42578125" style="161" customWidth="1"/>
    <col min="7196" max="7196" width="14.7109375" style="161" customWidth="1"/>
    <col min="7197" max="7199" width="14.5703125" style="161" customWidth="1"/>
    <col min="7200" max="7200" width="20" style="161" bestFit="1" customWidth="1"/>
    <col min="7201" max="7201" width="20.85546875" style="161" customWidth="1"/>
    <col min="7202" max="7202" width="99" style="161" bestFit="1" customWidth="1"/>
    <col min="7203" max="7203" width="25.85546875" style="161" bestFit="1" customWidth="1"/>
    <col min="7204" max="7419" width="8.85546875" style="161"/>
    <col min="7420" max="7420" width="90.42578125" style="161" customWidth="1"/>
    <col min="7421" max="7441" width="11.5703125" style="161" customWidth="1"/>
    <col min="7442" max="7442" width="13.5703125" style="161" customWidth="1"/>
    <col min="7443" max="7443" width="11.5703125" style="161" customWidth="1"/>
    <col min="7444" max="7444" width="12.140625" style="161" customWidth="1"/>
    <col min="7445" max="7447" width="11.5703125" style="161" customWidth="1"/>
    <col min="7448" max="7448" width="12.28515625" style="161" customWidth="1"/>
    <col min="7449" max="7449" width="13.28515625" style="161" customWidth="1"/>
    <col min="7450" max="7450" width="16.5703125" style="161" customWidth="1"/>
    <col min="7451" max="7451" width="17.42578125" style="161" customWidth="1"/>
    <col min="7452" max="7452" width="14.7109375" style="161" customWidth="1"/>
    <col min="7453" max="7455" width="14.5703125" style="161" customWidth="1"/>
    <col min="7456" max="7456" width="20" style="161" bestFit="1" customWidth="1"/>
    <col min="7457" max="7457" width="20.85546875" style="161" customWidth="1"/>
    <col min="7458" max="7458" width="99" style="161" bestFit="1" customWidth="1"/>
    <col min="7459" max="7459" width="25.85546875" style="161" bestFit="1" customWidth="1"/>
    <col min="7460" max="7675" width="8.85546875" style="161"/>
    <col min="7676" max="7676" width="90.42578125" style="161" customWidth="1"/>
    <col min="7677" max="7697" width="11.5703125" style="161" customWidth="1"/>
    <col min="7698" max="7698" width="13.5703125" style="161" customWidth="1"/>
    <col min="7699" max="7699" width="11.5703125" style="161" customWidth="1"/>
    <col min="7700" max="7700" width="12.140625" style="161" customWidth="1"/>
    <col min="7701" max="7703" width="11.5703125" style="161" customWidth="1"/>
    <col min="7704" max="7704" width="12.28515625" style="161" customWidth="1"/>
    <col min="7705" max="7705" width="13.28515625" style="161" customWidth="1"/>
    <col min="7706" max="7706" width="16.5703125" style="161" customWidth="1"/>
    <col min="7707" max="7707" width="17.42578125" style="161" customWidth="1"/>
    <col min="7708" max="7708" width="14.7109375" style="161" customWidth="1"/>
    <col min="7709" max="7711" width="14.5703125" style="161" customWidth="1"/>
    <col min="7712" max="7712" width="20" style="161" bestFit="1" customWidth="1"/>
    <col min="7713" max="7713" width="20.85546875" style="161" customWidth="1"/>
    <col min="7714" max="7714" width="99" style="161" bestFit="1" customWidth="1"/>
    <col min="7715" max="7715" width="25.85546875" style="161" bestFit="1" customWidth="1"/>
    <col min="7716" max="7931" width="8.85546875" style="161"/>
    <col min="7932" max="7932" width="90.42578125" style="161" customWidth="1"/>
    <col min="7933" max="7953" width="11.5703125" style="161" customWidth="1"/>
    <col min="7954" max="7954" width="13.5703125" style="161" customWidth="1"/>
    <col min="7955" max="7955" width="11.5703125" style="161" customWidth="1"/>
    <col min="7956" max="7956" width="12.140625" style="161" customWidth="1"/>
    <col min="7957" max="7959" width="11.5703125" style="161" customWidth="1"/>
    <col min="7960" max="7960" width="12.28515625" style="161" customWidth="1"/>
    <col min="7961" max="7961" width="13.28515625" style="161" customWidth="1"/>
    <col min="7962" max="7962" width="16.5703125" style="161" customWidth="1"/>
    <col min="7963" max="7963" width="17.42578125" style="161" customWidth="1"/>
    <col min="7964" max="7964" width="14.7109375" style="161" customWidth="1"/>
    <col min="7965" max="7967" width="14.5703125" style="161" customWidth="1"/>
    <col min="7968" max="7968" width="20" style="161" bestFit="1" customWidth="1"/>
    <col min="7969" max="7969" width="20.85546875" style="161" customWidth="1"/>
    <col min="7970" max="7970" width="99" style="161" bestFit="1" customWidth="1"/>
    <col min="7971" max="7971" width="25.85546875" style="161" bestFit="1" customWidth="1"/>
    <col min="7972" max="8187" width="8.85546875" style="161"/>
    <col min="8188" max="8188" width="90.42578125" style="161" customWidth="1"/>
    <col min="8189" max="8209" width="11.5703125" style="161" customWidth="1"/>
    <col min="8210" max="8210" width="13.5703125" style="161" customWidth="1"/>
    <col min="8211" max="8211" width="11.5703125" style="161" customWidth="1"/>
    <col min="8212" max="8212" width="12.140625" style="161" customWidth="1"/>
    <col min="8213" max="8215" width="11.5703125" style="161" customWidth="1"/>
    <col min="8216" max="8216" width="12.28515625" style="161" customWidth="1"/>
    <col min="8217" max="8217" width="13.28515625" style="161" customWidth="1"/>
    <col min="8218" max="8218" width="16.5703125" style="161" customWidth="1"/>
    <col min="8219" max="8219" width="17.42578125" style="161" customWidth="1"/>
    <col min="8220" max="8220" width="14.7109375" style="161" customWidth="1"/>
    <col min="8221" max="8223" width="14.5703125" style="161" customWidth="1"/>
    <col min="8224" max="8224" width="20" style="161" bestFit="1" customWidth="1"/>
    <col min="8225" max="8225" width="20.85546875" style="161" customWidth="1"/>
    <col min="8226" max="8226" width="99" style="161" bestFit="1" customWidth="1"/>
    <col min="8227" max="8227" width="25.85546875" style="161" bestFit="1" customWidth="1"/>
    <col min="8228" max="8443" width="8.85546875" style="161"/>
    <col min="8444" max="8444" width="90.42578125" style="161" customWidth="1"/>
    <col min="8445" max="8465" width="11.5703125" style="161" customWidth="1"/>
    <col min="8466" max="8466" width="13.5703125" style="161" customWidth="1"/>
    <col min="8467" max="8467" width="11.5703125" style="161" customWidth="1"/>
    <col min="8468" max="8468" width="12.140625" style="161" customWidth="1"/>
    <col min="8469" max="8471" width="11.5703125" style="161" customWidth="1"/>
    <col min="8472" max="8472" width="12.28515625" style="161" customWidth="1"/>
    <col min="8473" max="8473" width="13.28515625" style="161" customWidth="1"/>
    <col min="8474" max="8474" width="16.5703125" style="161" customWidth="1"/>
    <col min="8475" max="8475" width="17.42578125" style="161" customWidth="1"/>
    <col min="8476" max="8476" width="14.7109375" style="161" customWidth="1"/>
    <col min="8477" max="8479" width="14.5703125" style="161" customWidth="1"/>
    <col min="8480" max="8480" width="20" style="161" bestFit="1" customWidth="1"/>
    <col min="8481" max="8481" width="20.85546875" style="161" customWidth="1"/>
    <col min="8482" max="8482" width="99" style="161" bestFit="1" customWidth="1"/>
    <col min="8483" max="8483" width="25.85546875" style="161" bestFit="1" customWidth="1"/>
    <col min="8484" max="8699" width="8.85546875" style="161"/>
    <col min="8700" max="8700" width="90.42578125" style="161" customWidth="1"/>
    <col min="8701" max="8721" width="11.5703125" style="161" customWidth="1"/>
    <col min="8722" max="8722" width="13.5703125" style="161" customWidth="1"/>
    <col min="8723" max="8723" width="11.5703125" style="161" customWidth="1"/>
    <col min="8724" max="8724" width="12.140625" style="161" customWidth="1"/>
    <col min="8725" max="8727" width="11.5703125" style="161" customWidth="1"/>
    <col min="8728" max="8728" width="12.28515625" style="161" customWidth="1"/>
    <col min="8729" max="8729" width="13.28515625" style="161" customWidth="1"/>
    <col min="8730" max="8730" width="16.5703125" style="161" customWidth="1"/>
    <col min="8731" max="8731" width="17.42578125" style="161" customWidth="1"/>
    <col min="8732" max="8732" width="14.7109375" style="161" customWidth="1"/>
    <col min="8733" max="8735" width="14.5703125" style="161" customWidth="1"/>
    <col min="8736" max="8736" width="20" style="161" bestFit="1" customWidth="1"/>
    <col min="8737" max="8737" width="20.85546875" style="161" customWidth="1"/>
    <col min="8738" max="8738" width="99" style="161" bestFit="1" customWidth="1"/>
    <col min="8739" max="8739" width="25.85546875" style="161" bestFit="1" customWidth="1"/>
    <col min="8740" max="8955" width="8.85546875" style="161"/>
    <col min="8956" max="8956" width="90.42578125" style="161" customWidth="1"/>
    <col min="8957" max="8977" width="11.5703125" style="161" customWidth="1"/>
    <col min="8978" max="8978" width="13.5703125" style="161" customWidth="1"/>
    <col min="8979" max="8979" width="11.5703125" style="161" customWidth="1"/>
    <col min="8980" max="8980" width="12.140625" style="161" customWidth="1"/>
    <col min="8981" max="8983" width="11.5703125" style="161" customWidth="1"/>
    <col min="8984" max="8984" width="12.28515625" style="161" customWidth="1"/>
    <col min="8985" max="8985" width="13.28515625" style="161" customWidth="1"/>
    <col min="8986" max="8986" width="16.5703125" style="161" customWidth="1"/>
    <col min="8987" max="8987" width="17.42578125" style="161" customWidth="1"/>
    <col min="8988" max="8988" width="14.7109375" style="161" customWidth="1"/>
    <col min="8989" max="8991" width="14.5703125" style="161" customWidth="1"/>
    <col min="8992" max="8992" width="20" style="161" bestFit="1" customWidth="1"/>
    <col min="8993" max="8993" width="20.85546875" style="161" customWidth="1"/>
    <col min="8994" max="8994" width="99" style="161" bestFit="1" customWidth="1"/>
    <col min="8995" max="8995" width="25.85546875" style="161" bestFit="1" customWidth="1"/>
    <col min="8996" max="9211" width="8.85546875" style="161"/>
    <col min="9212" max="9212" width="90.42578125" style="161" customWidth="1"/>
    <col min="9213" max="9233" width="11.5703125" style="161" customWidth="1"/>
    <col min="9234" max="9234" width="13.5703125" style="161" customWidth="1"/>
    <col min="9235" max="9235" width="11.5703125" style="161" customWidth="1"/>
    <col min="9236" max="9236" width="12.140625" style="161" customWidth="1"/>
    <col min="9237" max="9239" width="11.5703125" style="161" customWidth="1"/>
    <col min="9240" max="9240" width="12.28515625" style="161" customWidth="1"/>
    <col min="9241" max="9241" width="13.28515625" style="161" customWidth="1"/>
    <col min="9242" max="9242" width="16.5703125" style="161" customWidth="1"/>
    <col min="9243" max="9243" width="17.42578125" style="161" customWidth="1"/>
    <col min="9244" max="9244" width="14.7109375" style="161" customWidth="1"/>
    <col min="9245" max="9247" width="14.5703125" style="161" customWidth="1"/>
    <col min="9248" max="9248" width="20" style="161" bestFit="1" customWidth="1"/>
    <col min="9249" max="9249" width="20.85546875" style="161" customWidth="1"/>
    <col min="9250" max="9250" width="99" style="161" bestFit="1" customWidth="1"/>
    <col min="9251" max="9251" width="25.85546875" style="161" bestFit="1" customWidth="1"/>
    <col min="9252" max="9467" width="8.85546875" style="161"/>
    <col min="9468" max="9468" width="90.42578125" style="161" customWidth="1"/>
    <col min="9469" max="9489" width="11.5703125" style="161" customWidth="1"/>
    <col min="9490" max="9490" width="13.5703125" style="161" customWidth="1"/>
    <col min="9491" max="9491" width="11.5703125" style="161" customWidth="1"/>
    <col min="9492" max="9492" width="12.140625" style="161" customWidth="1"/>
    <col min="9493" max="9495" width="11.5703125" style="161" customWidth="1"/>
    <col min="9496" max="9496" width="12.28515625" style="161" customWidth="1"/>
    <col min="9497" max="9497" width="13.28515625" style="161" customWidth="1"/>
    <col min="9498" max="9498" width="16.5703125" style="161" customWidth="1"/>
    <col min="9499" max="9499" width="17.42578125" style="161" customWidth="1"/>
    <col min="9500" max="9500" width="14.7109375" style="161" customWidth="1"/>
    <col min="9501" max="9503" width="14.5703125" style="161" customWidth="1"/>
    <col min="9504" max="9504" width="20" style="161" bestFit="1" customWidth="1"/>
    <col min="9505" max="9505" width="20.85546875" style="161" customWidth="1"/>
    <col min="9506" max="9506" width="99" style="161" bestFit="1" customWidth="1"/>
    <col min="9507" max="9507" width="25.85546875" style="161" bestFit="1" customWidth="1"/>
    <col min="9508" max="9723" width="8.85546875" style="161"/>
    <col min="9724" max="9724" width="90.42578125" style="161" customWidth="1"/>
    <col min="9725" max="9745" width="11.5703125" style="161" customWidth="1"/>
    <col min="9746" max="9746" width="13.5703125" style="161" customWidth="1"/>
    <col min="9747" max="9747" width="11.5703125" style="161" customWidth="1"/>
    <col min="9748" max="9748" width="12.140625" style="161" customWidth="1"/>
    <col min="9749" max="9751" width="11.5703125" style="161" customWidth="1"/>
    <col min="9752" max="9752" width="12.28515625" style="161" customWidth="1"/>
    <col min="9753" max="9753" width="13.28515625" style="161" customWidth="1"/>
    <col min="9754" max="9754" width="16.5703125" style="161" customWidth="1"/>
    <col min="9755" max="9755" width="17.42578125" style="161" customWidth="1"/>
    <col min="9756" max="9756" width="14.7109375" style="161" customWidth="1"/>
    <col min="9757" max="9759" width="14.5703125" style="161" customWidth="1"/>
    <col min="9760" max="9760" width="20" style="161" bestFit="1" customWidth="1"/>
    <col min="9761" max="9761" width="20.85546875" style="161" customWidth="1"/>
    <col min="9762" max="9762" width="99" style="161" bestFit="1" customWidth="1"/>
    <col min="9763" max="9763" width="25.85546875" style="161" bestFit="1" customWidth="1"/>
    <col min="9764" max="9979" width="8.85546875" style="161"/>
    <col min="9980" max="9980" width="90.42578125" style="161" customWidth="1"/>
    <col min="9981" max="10001" width="11.5703125" style="161" customWidth="1"/>
    <col min="10002" max="10002" width="13.5703125" style="161" customWidth="1"/>
    <col min="10003" max="10003" width="11.5703125" style="161" customWidth="1"/>
    <col min="10004" max="10004" width="12.140625" style="161" customWidth="1"/>
    <col min="10005" max="10007" width="11.5703125" style="161" customWidth="1"/>
    <col min="10008" max="10008" width="12.28515625" style="161" customWidth="1"/>
    <col min="10009" max="10009" width="13.28515625" style="161" customWidth="1"/>
    <col min="10010" max="10010" width="16.5703125" style="161" customWidth="1"/>
    <col min="10011" max="10011" width="17.42578125" style="161" customWidth="1"/>
    <col min="10012" max="10012" width="14.7109375" style="161" customWidth="1"/>
    <col min="10013" max="10015" width="14.5703125" style="161" customWidth="1"/>
    <col min="10016" max="10016" width="20" style="161" bestFit="1" customWidth="1"/>
    <col min="10017" max="10017" width="20.85546875" style="161" customWidth="1"/>
    <col min="10018" max="10018" width="99" style="161" bestFit="1" customWidth="1"/>
    <col min="10019" max="10019" width="25.85546875" style="161" bestFit="1" customWidth="1"/>
    <col min="10020" max="10235" width="8.85546875" style="161"/>
    <col min="10236" max="10236" width="90.42578125" style="161" customWidth="1"/>
    <col min="10237" max="10257" width="11.5703125" style="161" customWidth="1"/>
    <col min="10258" max="10258" width="13.5703125" style="161" customWidth="1"/>
    <col min="10259" max="10259" width="11.5703125" style="161" customWidth="1"/>
    <col min="10260" max="10260" width="12.140625" style="161" customWidth="1"/>
    <col min="10261" max="10263" width="11.5703125" style="161" customWidth="1"/>
    <col min="10264" max="10264" width="12.28515625" style="161" customWidth="1"/>
    <col min="10265" max="10265" width="13.28515625" style="161" customWidth="1"/>
    <col min="10266" max="10266" width="16.5703125" style="161" customWidth="1"/>
    <col min="10267" max="10267" width="17.42578125" style="161" customWidth="1"/>
    <col min="10268" max="10268" width="14.7109375" style="161" customWidth="1"/>
    <col min="10269" max="10271" width="14.5703125" style="161" customWidth="1"/>
    <col min="10272" max="10272" width="20" style="161" bestFit="1" customWidth="1"/>
    <col min="10273" max="10273" width="20.85546875" style="161" customWidth="1"/>
    <col min="10274" max="10274" width="99" style="161" bestFit="1" customWidth="1"/>
    <col min="10275" max="10275" width="25.85546875" style="161" bestFit="1" customWidth="1"/>
    <col min="10276" max="10491" width="8.85546875" style="161"/>
    <col min="10492" max="10492" width="90.42578125" style="161" customWidth="1"/>
    <col min="10493" max="10513" width="11.5703125" style="161" customWidth="1"/>
    <col min="10514" max="10514" width="13.5703125" style="161" customWidth="1"/>
    <col min="10515" max="10515" width="11.5703125" style="161" customWidth="1"/>
    <col min="10516" max="10516" width="12.140625" style="161" customWidth="1"/>
    <col min="10517" max="10519" width="11.5703125" style="161" customWidth="1"/>
    <col min="10520" max="10520" width="12.28515625" style="161" customWidth="1"/>
    <col min="10521" max="10521" width="13.28515625" style="161" customWidth="1"/>
    <col min="10522" max="10522" width="16.5703125" style="161" customWidth="1"/>
    <col min="10523" max="10523" width="17.42578125" style="161" customWidth="1"/>
    <col min="10524" max="10524" width="14.7109375" style="161" customWidth="1"/>
    <col min="10525" max="10527" width="14.5703125" style="161" customWidth="1"/>
    <col min="10528" max="10528" width="20" style="161" bestFit="1" customWidth="1"/>
    <col min="10529" max="10529" width="20.85546875" style="161" customWidth="1"/>
    <col min="10530" max="10530" width="99" style="161" bestFit="1" customWidth="1"/>
    <col min="10531" max="10531" width="25.85546875" style="161" bestFit="1" customWidth="1"/>
    <col min="10532" max="10747" width="8.85546875" style="161"/>
    <col min="10748" max="10748" width="90.42578125" style="161" customWidth="1"/>
    <col min="10749" max="10769" width="11.5703125" style="161" customWidth="1"/>
    <col min="10770" max="10770" width="13.5703125" style="161" customWidth="1"/>
    <col min="10771" max="10771" width="11.5703125" style="161" customWidth="1"/>
    <col min="10772" max="10772" width="12.140625" style="161" customWidth="1"/>
    <col min="10773" max="10775" width="11.5703125" style="161" customWidth="1"/>
    <col min="10776" max="10776" width="12.28515625" style="161" customWidth="1"/>
    <col min="10777" max="10777" width="13.28515625" style="161" customWidth="1"/>
    <col min="10778" max="10778" width="16.5703125" style="161" customWidth="1"/>
    <col min="10779" max="10779" width="17.42578125" style="161" customWidth="1"/>
    <col min="10780" max="10780" width="14.7109375" style="161" customWidth="1"/>
    <col min="10781" max="10783" width="14.5703125" style="161" customWidth="1"/>
    <col min="10784" max="10784" width="20" style="161" bestFit="1" customWidth="1"/>
    <col min="10785" max="10785" width="20.85546875" style="161" customWidth="1"/>
    <col min="10786" max="10786" width="99" style="161" bestFit="1" customWidth="1"/>
    <col min="10787" max="10787" width="25.85546875" style="161" bestFit="1" customWidth="1"/>
    <col min="10788" max="11003" width="8.85546875" style="161"/>
    <col min="11004" max="11004" width="90.42578125" style="161" customWidth="1"/>
    <col min="11005" max="11025" width="11.5703125" style="161" customWidth="1"/>
    <col min="11026" max="11026" width="13.5703125" style="161" customWidth="1"/>
    <col min="11027" max="11027" width="11.5703125" style="161" customWidth="1"/>
    <col min="11028" max="11028" width="12.140625" style="161" customWidth="1"/>
    <col min="11029" max="11031" width="11.5703125" style="161" customWidth="1"/>
    <col min="11032" max="11032" width="12.28515625" style="161" customWidth="1"/>
    <col min="11033" max="11033" width="13.28515625" style="161" customWidth="1"/>
    <col min="11034" max="11034" width="16.5703125" style="161" customWidth="1"/>
    <col min="11035" max="11035" width="17.42578125" style="161" customWidth="1"/>
    <col min="11036" max="11036" width="14.7109375" style="161" customWidth="1"/>
    <col min="11037" max="11039" width="14.5703125" style="161" customWidth="1"/>
    <col min="11040" max="11040" width="20" style="161" bestFit="1" customWidth="1"/>
    <col min="11041" max="11041" width="20.85546875" style="161" customWidth="1"/>
    <col min="11042" max="11042" width="99" style="161" bestFit="1" customWidth="1"/>
    <col min="11043" max="11043" width="25.85546875" style="161" bestFit="1" customWidth="1"/>
    <col min="11044" max="11259" width="8.85546875" style="161"/>
    <col min="11260" max="11260" width="90.42578125" style="161" customWidth="1"/>
    <col min="11261" max="11281" width="11.5703125" style="161" customWidth="1"/>
    <col min="11282" max="11282" width="13.5703125" style="161" customWidth="1"/>
    <col min="11283" max="11283" width="11.5703125" style="161" customWidth="1"/>
    <col min="11284" max="11284" width="12.140625" style="161" customWidth="1"/>
    <col min="11285" max="11287" width="11.5703125" style="161" customWidth="1"/>
    <col min="11288" max="11288" width="12.28515625" style="161" customWidth="1"/>
    <col min="11289" max="11289" width="13.28515625" style="161" customWidth="1"/>
    <col min="11290" max="11290" width="16.5703125" style="161" customWidth="1"/>
    <col min="11291" max="11291" width="17.42578125" style="161" customWidth="1"/>
    <col min="11292" max="11292" width="14.7109375" style="161" customWidth="1"/>
    <col min="11293" max="11295" width="14.5703125" style="161" customWidth="1"/>
    <col min="11296" max="11296" width="20" style="161" bestFit="1" customWidth="1"/>
    <col min="11297" max="11297" width="20.85546875" style="161" customWidth="1"/>
    <col min="11298" max="11298" width="99" style="161" bestFit="1" customWidth="1"/>
    <col min="11299" max="11299" width="25.85546875" style="161" bestFit="1" customWidth="1"/>
    <col min="11300" max="11515" width="8.85546875" style="161"/>
    <col min="11516" max="11516" width="90.42578125" style="161" customWidth="1"/>
    <col min="11517" max="11537" width="11.5703125" style="161" customWidth="1"/>
    <col min="11538" max="11538" width="13.5703125" style="161" customWidth="1"/>
    <col min="11539" max="11539" width="11.5703125" style="161" customWidth="1"/>
    <col min="11540" max="11540" width="12.140625" style="161" customWidth="1"/>
    <col min="11541" max="11543" width="11.5703125" style="161" customWidth="1"/>
    <col min="11544" max="11544" width="12.28515625" style="161" customWidth="1"/>
    <col min="11545" max="11545" width="13.28515625" style="161" customWidth="1"/>
    <col min="11546" max="11546" width="16.5703125" style="161" customWidth="1"/>
    <col min="11547" max="11547" width="17.42578125" style="161" customWidth="1"/>
    <col min="11548" max="11548" width="14.7109375" style="161" customWidth="1"/>
    <col min="11549" max="11551" width="14.5703125" style="161" customWidth="1"/>
    <col min="11552" max="11552" width="20" style="161" bestFit="1" customWidth="1"/>
    <col min="11553" max="11553" width="20.85546875" style="161" customWidth="1"/>
    <col min="11554" max="11554" width="99" style="161" bestFit="1" customWidth="1"/>
    <col min="11555" max="11555" width="25.85546875" style="161" bestFit="1" customWidth="1"/>
    <col min="11556" max="11771" width="8.85546875" style="161"/>
    <col min="11772" max="11772" width="90.42578125" style="161" customWidth="1"/>
    <col min="11773" max="11793" width="11.5703125" style="161" customWidth="1"/>
    <col min="11794" max="11794" width="13.5703125" style="161" customWidth="1"/>
    <col min="11795" max="11795" width="11.5703125" style="161" customWidth="1"/>
    <col min="11796" max="11796" width="12.140625" style="161" customWidth="1"/>
    <col min="11797" max="11799" width="11.5703125" style="161" customWidth="1"/>
    <col min="11800" max="11800" width="12.28515625" style="161" customWidth="1"/>
    <col min="11801" max="11801" width="13.28515625" style="161" customWidth="1"/>
    <col min="11802" max="11802" width="16.5703125" style="161" customWidth="1"/>
    <col min="11803" max="11803" width="17.42578125" style="161" customWidth="1"/>
    <col min="11804" max="11804" width="14.7109375" style="161" customWidth="1"/>
    <col min="11805" max="11807" width="14.5703125" style="161" customWidth="1"/>
    <col min="11808" max="11808" width="20" style="161" bestFit="1" customWidth="1"/>
    <col min="11809" max="11809" width="20.85546875" style="161" customWidth="1"/>
    <col min="11810" max="11810" width="99" style="161" bestFit="1" customWidth="1"/>
    <col min="11811" max="11811" width="25.85546875" style="161" bestFit="1" customWidth="1"/>
    <col min="11812" max="12027" width="8.85546875" style="161"/>
    <col min="12028" max="12028" width="90.42578125" style="161" customWidth="1"/>
    <col min="12029" max="12049" width="11.5703125" style="161" customWidth="1"/>
    <col min="12050" max="12050" width="13.5703125" style="161" customWidth="1"/>
    <col min="12051" max="12051" width="11.5703125" style="161" customWidth="1"/>
    <col min="12052" max="12052" width="12.140625" style="161" customWidth="1"/>
    <col min="12053" max="12055" width="11.5703125" style="161" customWidth="1"/>
    <col min="12056" max="12056" width="12.28515625" style="161" customWidth="1"/>
    <col min="12057" max="12057" width="13.28515625" style="161" customWidth="1"/>
    <col min="12058" max="12058" width="16.5703125" style="161" customWidth="1"/>
    <col min="12059" max="12059" width="17.42578125" style="161" customWidth="1"/>
    <col min="12060" max="12060" width="14.7109375" style="161" customWidth="1"/>
    <col min="12061" max="12063" width="14.5703125" style="161" customWidth="1"/>
    <col min="12064" max="12064" width="20" style="161" bestFit="1" customWidth="1"/>
    <col min="12065" max="12065" width="20.85546875" style="161" customWidth="1"/>
    <col min="12066" max="12066" width="99" style="161" bestFit="1" customWidth="1"/>
    <col min="12067" max="12067" width="25.85546875" style="161" bestFit="1" customWidth="1"/>
    <col min="12068" max="12283" width="8.85546875" style="161"/>
    <col min="12284" max="12284" width="90.42578125" style="161" customWidth="1"/>
    <col min="12285" max="12305" width="11.5703125" style="161" customWidth="1"/>
    <col min="12306" max="12306" width="13.5703125" style="161" customWidth="1"/>
    <col min="12307" max="12307" width="11.5703125" style="161" customWidth="1"/>
    <col min="12308" max="12308" width="12.140625" style="161" customWidth="1"/>
    <col min="12309" max="12311" width="11.5703125" style="161" customWidth="1"/>
    <col min="12312" max="12312" width="12.28515625" style="161" customWidth="1"/>
    <col min="12313" max="12313" width="13.28515625" style="161" customWidth="1"/>
    <col min="12314" max="12314" width="16.5703125" style="161" customWidth="1"/>
    <col min="12315" max="12315" width="17.42578125" style="161" customWidth="1"/>
    <col min="12316" max="12316" width="14.7109375" style="161" customWidth="1"/>
    <col min="12317" max="12319" width="14.5703125" style="161" customWidth="1"/>
    <col min="12320" max="12320" width="20" style="161" bestFit="1" customWidth="1"/>
    <col min="12321" max="12321" width="20.85546875" style="161" customWidth="1"/>
    <col min="12322" max="12322" width="99" style="161" bestFit="1" customWidth="1"/>
    <col min="12323" max="12323" width="25.85546875" style="161" bestFit="1" customWidth="1"/>
    <col min="12324" max="12539" width="8.85546875" style="161"/>
    <col min="12540" max="12540" width="90.42578125" style="161" customWidth="1"/>
    <col min="12541" max="12561" width="11.5703125" style="161" customWidth="1"/>
    <col min="12562" max="12562" width="13.5703125" style="161" customWidth="1"/>
    <col min="12563" max="12563" width="11.5703125" style="161" customWidth="1"/>
    <col min="12564" max="12564" width="12.140625" style="161" customWidth="1"/>
    <col min="12565" max="12567" width="11.5703125" style="161" customWidth="1"/>
    <col min="12568" max="12568" width="12.28515625" style="161" customWidth="1"/>
    <col min="12569" max="12569" width="13.28515625" style="161" customWidth="1"/>
    <col min="12570" max="12570" width="16.5703125" style="161" customWidth="1"/>
    <col min="12571" max="12571" width="17.42578125" style="161" customWidth="1"/>
    <col min="12572" max="12572" width="14.7109375" style="161" customWidth="1"/>
    <col min="12573" max="12575" width="14.5703125" style="161" customWidth="1"/>
    <col min="12576" max="12576" width="20" style="161" bestFit="1" customWidth="1"/>
    <col min="12577" max="12577" width="20.85546875" style="161" customWidth="1"/>
    <col min="12578" max="12578" width="99" style="161" bestFit="1" customWidth="1"/>
    <col min="12579" max="12579" width="25.85546875" style="161" bestFit="1" customWidth="1"/>
    <col min="12580" max="12795" width="8.85546875" style="161"/>
    <col min="12796" max="12796" width="90.42578125" style="161" customWidth="1"/>
    <col min="12797" max="12817" width="11.5703125" style="161" customWidth="1"/>
    <col min="12818" max="12818" width="13.5703125" style="161" customWidth="1"/>
    <col min="12819" max="12819" width="11.5703125" style="161" customWidth="1"/>
    <col min="12820" max="12820" width="12.140625" style="161" customWidth="1"/>
    <col min="12821" max="12823" width="11.5703125" style="161" customWidth="1"/>
    <col min="12824" max="12824" width="12.28515625" style="161" customWidth="1"/>
    <col min="12825" max="12825" width="13.28515625" style="161" customWidth="1"/>
    <col min="12826" max="12826" width="16.5703125" style="161" customWidth="1"/>
    <col min="12827" max="12827" width="17.42578125" style="161" customWidth="1"/>
    <col min="12828" max="12828" width="14.7109375" style="161" customWidth="1"/>
    <col min="12829" max="12831" width="14.5703125" style="161" customWidth="1"/>
    <col min="12832" max="12832" width="20" style="161" bestFit="1" customWidth="1"/>
    <col min="12833" max="12833" width="20.85546875" style="161" customWidth="1"/>
    <col min="12834" max="12834" width="99" style="161" bestFit="1" customWidth="1"/>
    <col min="12835" max="12835" width="25.85546875" style="161" bestFit="1" customWidth="1"/>
    <col min="12836" max="13051" width="8.85546875" style="161"/>
    <col min="13052" max="13052" width="90.42578125" style="161" customWidth="1"/>
    <col min="13053" max="13073" width="11.5703125" style="161" customWidth="1"/>
    <col min="13074" max="13074" width="13.5703125" style="161" customWidth="1"/>
    <col min="13075" max="13075" width="11.5703125" style="161" customWidth="1"/>
    <col min="13076" max="13076" width="12.140625" style="161" customWidth="1"/>
    <col min="13077" max="13079" width="11.5703125" style="161" customWidth="1"/>
    <col min="13080" max="13080" width="12.28515625" style="161" customWidth="1"/>
    <col min="13081" max="13081" width="13.28515625" style="161" customWidth="1"/>
    <col min="13082" max="13082" width="16.5703125" style="161" customWidth="1"/>
    <col min="13083" max="13083" width="17.42578125" style="161" customWidth="1"/>
    <col min="13084" max="13084" width="14.7109375" style="161" customWidth="1"/>
    <col min="13085" max="13087" width="14.5703125" style="161" customWidth="1"/>
    <col min="13088" max="13088" width="20" style="161" bestFit="1" customWidth="1"/>
    <col min="13089" max="13089" width="20.85546875" style="161" customWidth="1"/>
    <col min="13090" max="13090" width="99" style="161" bestFit="1" customWidth="1"/>
    <col min="13091" max="13091" width="25.85546875" style="161" bestFit="1" customWidth="1"/>
    <col min="13092" max="13307" width="8.85546875" style="161"/>
    <col min="13308" max="13308" width="90.42578125" style="161" customWidth="1"/>
    <col min="13309" max="13329" width="11.5703125" style="161" customWidth="1"/>
    <col min="13330" max="13330" width="13.5703125" style="161" customWidth="1"/>
    <col min="13331" max="13331" width="11.5703125" style="161" customWidth="1"/>
    <col min="13332" max="13332" width="12.140625" style="161" customWidth="1"/>
    <col min="13333" max="13335" width="11.5703125" style="161" customWidth="1"/>
    <col min="13336" max="13336" width="12.28515625" style="161" customWidth="1"/>
    <col min="13337" max="13337" width="13.28515625" style="161" customWidth="1"/>
    <col min="13338" max="13338" width="16.5703125" style="161" customWidth="1"/>
    <col min="13339" max="13339" width="17.42578125" style="161" customWidth="1"/>
    <col min="13340" max="13340" width="14.7109375" style="161" customWidth="1"/>
    <col min="13341" max="13343" width="14.5703125" style="161" customWidth="1"/>
    <col min="13344" max="13344" width="20" style="161" bestFit="1" customWidth="1"/>
    <col min="13345" max="13345" width="20.85546875" style="161" customWidth="1"/>
    <col min="13346" max="13346" width="99" style="161" bestFit="1" customWidth="1"/>
    <col min="13347" max="13347" width="25.85546875" style="161" bestFit="1" customWidth="1"/>
    <col min="13348" max="13563" width="8.85546875" style="161"/>
    <col min="13564" max="13564" width="90.42578125" style="161" customWidth="1"/>
    <col min="13565" max="13585" width="11.5703125" style="161" customWidth="1"/>
    <col min="13586" max="13586" width="13.5703125" style="161" customWidth="1"/>
    <col min="13587" max="13587" width="11.5703125" style="161" customWidth="1"/>
    <col min="13588" max="13588" width="12.140625" style="161" customWidth="1"/>
    <col min="13589" max="13591" width="11.5703125" style="161" customWidth="1"/>
    <col min="13592" max="13592" width="12.28515625" style="161" customWidth="1"/>
    <col min="13593" max="13593" width="13.28515625" style="161" customWidth="1"/>
    <col min="13594" max="13594" width="16.5703125" style="161" customWidth="1"/>
    <col min="13595" max="13595" width="17.42578125" style="161" customWidth="1"/>
    <col min="13596" max="13596" width="14.7109375" style="161" customWidth="1"/>
    <col min="13597" max="13599" width="14.5703125" style="161" customWidth="1"/>
    <col min="13600" max="13600" width="20" style="161" bestFit="1" customWidth="1"/>
    <col min="13601" max="13601" width="20.85546875" style="161" customWidth="1"/>
    <col min="13602" max="13602" width="99" style="161" bestFit="1" customWidth="1"/>
    <col min="13603" max="13603" width="25.85546875" style="161" bestFit="1" customWidth="1"/>
    <col min="13604" max="13819" width="8.85546875" style="161"/>
    <col min="13820" max="13820" width="90.42578125" style="161" customWidth="1"/>
    <col min="13821" max="13841" width="11.5703125" style="161" customWidth="1"/>
    <col min="13842" max="13842" width="13.5703125" style="161" customWidth="1"/>
    <col min="13843" max="13843" width="11.5703125" style="161" customWidth="1"/>
    <col min="13844" max="13844" width="12.140625" style="161" customWidth="1"/>
    <col min="13845" max="13847" width="11.5703125" style="161" customWidth="1"/>
    <col min="13848" max="13848" width="12.28515625" style="161" customWidth="1"/>
    <col min="13849" max="13849" width="13.28515625" style="161" customWidth="1"/>
    <col min="13850" max="13850" width="16.5703125" style="161" customWidth="1"/>
    <col min="13851" max="13851" width="17.42578125" style="161" customWidth="1"/>
    <col min="13852" max="13852" width="14.7109375" style="161" customWidth="1"/>
    <col min="13853" max="13855" width="14.5703125" style="161" customWidth="1"/>
    <col min="13856" max="13856" width="20" style="161" bestFit="1" customWidth="1"/>
    <col min="13857" max="13857" width="20.85546875" style="161" customWidth="1"/>
    <col min="13858" max="13858" width="99" style="161" bestFit="1" customWidth="1"/>
    <col min="13859" max="13859" width="25.85546875" style="161" bestFit="1" customWidth="1"/>
    <col min="13860" max="14075" width="8.85546875" style="161"/>
    <col min="14076" max="14076" width="90.42578125" style="161" customWidth="1"/>
    <col min="14077" max="14097" width="11.5703125" style="161" customWidth="1"/>
    <col min="14098" max="14098" width="13.5703125" style="161" customWidth="1"/>
    <col min="14099" max="14099" width="11.5703125" style="161" customWidth="1"/>
    <col min="14100" max="14100" width="12.140625" style="161" customWidth="1"/>
    <col min="14101" max="14103" width="11.5703125" style="161" customWidth="1"/>
    <col min="14104" max="14104" width="12.28515625" style="161" customWidth="1"/>
    <col min="14105" max="14105" width="13.28515625" style="161" customWidth="1"/>
    <col min="14106" max="14106" width="16.5703125" style="161" customWidth="1"/>
    <col min="14107" max="14107" width="17.42578125" style="161" customWidth="1"/>
    <col min="14108" max="14108" width="14.7109375" style="161" customWidth="1"/>
    <col min="14109" max="14111" width="14.5703125" style="161" customWidth="1"/>
    <col min="14112" max="14112" width="20" style="161" bestFit="1" customWidth="1"/>
    <col min="14113" max="14113" width="20.85546875" style="161" customWidth="1"/>
    <col min="14114" max="14114" width="99" style="161" bestFit="1" customWidth="1"/>
    <col min="14115" max="14115" width="25.85546875" style="161" bestFit="1" customWidth="1"/>
    <col min="14116" max="14331" width="8.85546875" style="161"/>
    <col min="14332" max="14332" width="90.42578125" style="161" customWidth="1"/>
    <col min="14333" max="14353" width="11.5703125" style="161" customWidth="1"/>
    <col min="14354" max="14354" width="13.5703125" style="161" customWidth="1"/>
    <col min="14355" max="14355" width="11.5703125" style="161" customWidth="1"/>
    <col min="14356" max="14356" width="12.140625" style="161" customWidth="1"/>
    <col min="14357" max="14359" width="11.5703125" style="161" customWidth="1"/>
    <col min="14360" max="14360" width="12.28515625" style="161" customWidth="1"/>
    <col min="14361" max="14361" width="13.28515625" style="161" customWidth="1"/>
    <col min="14362" max="14362" width="16.5703125" style="161" customWidth="1"/>
    <col min="14363" max="14363" width="17.42578125" style="161" customWidth="1"/>
    <col min="14364" max="14364" width="14.7109375" style="161" customWidth="1"/>
    <col min="14365" max="14367" width="14.5703125" style="161" customWidth="1"/>
    <col min="14368" max="14368" width="20" style="161" bestFit="1" customWidth="1"/>
    <col min="14369" max="14369" width="20.85546875" style="161" customWidth="1"/>
    <col min="14370" max="14370" width="99" style="161" bestFit="1" customWidth="1"/>
    <col min="14371" max="14371" width="25.85546875" style="161" bestFit="1" customWidth="1"/>
    <col min="14372" max="14587" width="8.85546875" style="161"/>
    <col min="14588" max="14588" width="90.42578125" style="161" customWidth="1"/>
    <col min="14589" max="14609" width="11.5703125" style="161" customWidth="1"/>
    <col min="14610" max="14610" width="13.5703125" style="161" customWidth="1"/>
    <col min="14611" max="14611" width="11.5703125" style="161" customWidth="1"/>
    <col min="14612" max="14612" width="12.140625" style="161" customWidth="1"/>
    <col min="14613" max="14615" width="11.5703125" style="161" customWidth="1"/>
    <col min="14616" max="14616" width="12.28515625" style="161" customWidth="1"/>
    <col min="14617" max="14617" width="13.28515625" style="161" customWidth="1"/>
    <col min="14618" max="14618" width="16.5703125" style="161" customWidth="1"/>
    <col min="14619" max="14619" width="17.42578125" style="161" customWidth="1"/>
    <col min="14620" max="14620" width="14.7109375" style="161" customWidth="1"/>
    <col min="14621" max="14623" width="14.5703125" style="161" customWidth="1"/>
    <col min="14624" max="14624" width="20" style="161" bestFit="1" customWidth="1"/>
    <col min="14625" max="14625" width="20.85546875" style="161" customWidth="1"/>
    <col min="14626" max="14626" width="99" style="161" bestFit="1" customWidth="1"/>
    <col min="14627" max="14627" width="25.85546875" style="161" bestFit="1" customWidth="1"/>
    <col min="14628" max="14843" width="8.85546875" style="161"/>
    <col min="14844" max="14844" width="90.42578125" style="161" customWidth="1"/>
    <col min="14845" max="14865" width="11.5703125" style="161" customWidth="1"/>
    <col min="14866" max="14866" width="13.5703125" style="161" customWidth="1"/>
    <col min="14867" max="14867" width="11.5703125" style="161" customWidth="1"/>
    <col min="14868" max="14868" width="12.140625" style="161" customWidth="1"/>
    <col min="14869" max="14871" width="11.5703125" style="161" customWidth="1"/>
    <col min="14872" max="14872" width="12.28515625" style="161" customWidth="1"/>
    <col min="14873" max="14873" width="13.28515625" style="161" customWidth="1"/>
    <col min="14874" max="14874" width="16.5703125" style="161" customWidth="1"/>
    <col min="14875" max="14875" width="17.42578125" style="161" customWidth="1"/>
    <col min="14876" max="14876" width="14.7109375" style="161" customWidth="1"/>
    <col min="14877" max="14879" width="14.5703125" style="161" customWidth="1"/>
    <col min="14880" max="14880" width="20" style="161" bestFit="1" customWidth="1"/>
    <col min="14881" max="14881" width="20.85546875" style="161" customWidth="1"/>
    <col min="14882" max="14882" width="99" style="161" bestFit="1" customWidth="1"/>
    <col min="14883" max="14883" width="25.85546875" style="161" bestFit="1" customWidth="1"/>
    <col min="14884" max="15099" width="8.85546875" style="161"/>
    <col min="15100" max="15100" width="90.42578125" style="161" customWidth="1"/>
    <col min="15101" max="15121" width="11.5703125" style="161" customWidth="1"/>
    <col min="15122" max="15122" width="13.5703125" style="161" customWidth="1"/>
    <col min="15123" max="15123" width="11.5703125" style="161" customWidth="1"/>
    <col min="15124" max="15124" width="12.140625" style="161" customWidth="1"/>
    <col min="15125" max="15127" width="11.5703125" style="161" customWidth="1"/>
    <col min="15128" max="15128" width="12.28515625" style="161" customWidth="1"/>
    <col min="15129" max="15129" width="13.28515625" style="161" customWidth="1"/>
    <col min="15130" max="15130" width="16.5703125" style="161" customWidth="1"/>
    <col min="15131" max="15131" width="17.42578125" style="161" customWidth="1"/>
    <col min="15132" max="15132" width="14.7109375" style="161" customWidth="1"/>
    <col min="15133" max="15135" width="14.5703125" style="161" customWidth="1"/>
    <col min="15136" max="15136" width="20" style="161" bestFit="1" customWidth="1"/>
    <col min="15137" max="15137" width="20.85546875" style="161" customWidth="1"/>
    <col min="15138" max="15138" width="99" style="161" bestFit="1" customWidth="1"/>
    <col min="15139" max="15139" width="25.85546875" style="161" bestFit="1" customWidth="1"/>
    <col min="15140" max="15355" width="8.85546875" style="161"/>
    <col min="15356" max="15356" width="90.42578125" style="161" customWidth="1"/>
    <col min="15357" max="15377" width="11.5703125" style="161" customWidth="1"/>
    <col min="15378" max="15378" width="13.5703125" style="161" customWidth="1"/>
    <col min="15379" max="15379" width="11.5703125" style="161" customWidth="1"/>
    <col min="15380" max="15380" width="12.140625" style="161" customWidth="1"/>
    <col min="15381" max="15383" width="11.5703125" style="161" customWidth="1"/>
    <col min="15384" max="15384" width="12.28515625" style="161" customWidth="1"/>
    <col min="15385" max="15385" width="13.28515625" style="161" customWidth="1"/>
    <col min="15386" max="15386" width="16.5703125" style="161" customWidth="1"/>
    <col min="15387" max="15387" width="17.42578125" style="161" customWidth="1"/>
    <col min="15388" max="15388" width="14.7109375" style="161" customWidth="1"/>
    <col min="15389" max="15391" width="14.5703125" style="161" customWidth="1"/>
    <col min="15392" max="15392" width="20" style="161" bestFit="1" customWidth="1"/>
    <col min="15393" max="15393" width="20.85546875" style="161" customWidth="1"/>
    <col min="15394" max="15394" width="99" style="161" bestFit="1" customWidth="1"/>
    <col min="15395" max="15395" width="25.85546875" style="161" bestFit="1" customWidth="1"/>
    <col min="15396" max="15611" width="8.85546875" style="161"/>
    <col min="15612" max="15612" width="90.42578125" style="161" customWidth="1"/>
    <col min="15613" max="15633" width="11.5703125" style="161" customWidth="1"/>
    <col min="15634" max="15634" width="13.5703125" style="161" customWidth="1"/>
    <col min="15635" max="15635" width="11.5703125" style="161" customWidth="1"/>
    <col min="15636" max="15636" width="12.140625" style="161" customWidth="1"/>
    <col min="15637" max="15639" width="11.5703125" style="161" customWidth="1"/>
    <col min="15640" max="15640" width="12.28515625" style="161" customWidth="1"/>
    <col min="15641" max="15641" width="13.28515625" style="161" customWidth="1"/>
    <col min="15642" max="15642" width="16.5703125" style="161" customWidth="1"/>
    <col min="15643" max="15643" width="17.42578125" style="161" customWidth="1"/>
    <col min="15644" max="15644" width="14.7109375" style="161" customWidth="1"/>
    <col min="15645" max="15647" width="14.5703125" style="161" customWidth="1"/>
    <col min="15648" max="15648" width="20" style="161" bestFit="1" customWidth="1"/>
    <col min="15649" max="15649" width="20.85546875" style="161" customWidth="1"/>
    <col min="15650" max="15650" width="99" style="161" bestFit="1" customWidth="1"/>
    <col min="15651" max="15651" width="25.85546875" style="161" bestFit="1" customWidth="1"/>
    <col min="15652" max="15867" width="8.85546875" style="161"/>
    <col min="15868" max="15868" width="90.42578125" style="161" customWidth="1"/>
    <col min="15869" max="15889" width="11.5703125" style="161" customWidth="1"/>
    <col min="15890" max="15890" width="13.5703125" style="161" customWidth="1"/>
    <col min="15891" max="15891" width="11.5703125" style="161" customWidth="1"/>
    <col min="15892" max="15892" width="12.140625" style="161" customWidth="1"/>
    <col min="15893" max="15895" width="11.5703125" style="161" customWidth="1"/>
    <col min="15896" max="15896" width="12.28515625" style="161" customWidth="1"/>
    <col min="15897" max="15897" width="13.28515625" style="161" customWidth="1"/>
    <col min="15898" max="15898" width="16.5703125" style="161" customWidth="1"/>
    <col min="15899" max="15899" width="17.42578125" style="161" customWidth="1"/>
    <col min="15900" max="15900" width="14.7109375" style="161" customWidth="1"/>
    <col min="15901" max="15903" width="14.5703125" style="161" customWidth="1"/>
    <col min="15904" max="15904" width="20" style="161" bestFit="1" customWidth="1"/>
    <col min="15905" max="15905" width="20.85546875" style="161" customWidth="1"/>
    <col min="15906" max="15906" width="99" style="161" bestFit="1" customWidth="1"/>
    <col min="15907" max="15907" width="25.85546875" style="161" bestFit="1" customWidth="1"/>
    <col min="15908" max="16123" width="8.85546875" style="161"/>
    <col min="16124" max="16124" width="90.42578125" style="161" customWidth="1"/>
    <col min="16125" max="16145" width="11.5703125" style="161" customWidth="1"/>
    <col min="16146" max="16146" width="13.5703125" style="161" customWidth="1"/>
    <col min="16147" max="16147" width="11.5703125" style="161" customWidth="1"/>
    <col min="16148" max="16148" width="12.140625" style="161" customWidth="1"/>
    <col min="16149" max="16151" width="11.5703125" style="161" customWidth="1"/>
    <col min="16152" max="16152" width="12.28515625" style="161" customWidth="1"/>
    <col min="16153" max="16153" width="13.28515625" style="161" customWidth="1"/>
    <col min="16154" max="16154" width="16.5703125" style="161" customWidth="1"/>
    <col min="16155" max="16155" width="17.42578125" style="161" customWidth="1"/>
    <col min="16156" max="16156" width="14.7109375" style="161" customWidth="1"/>
    <col min="16157" max="16159" width="14.5703125" style="161" customWidth="1"/>
    <col min="16160" max="16160" width="20" style="161" bestFit="1" customWidth="1"/>
    <col min="16161" max="16161" width="20.85546875" style="161" customWidth="1"/>
    <col min="16162" max="16162" width="99" style="161" bestFit="1" customWidth="1"/>
    <col min="16163" max="16163" width="25.85546875" style="161" bestFit="1" customWidth="1"/>
    <col min="16164" max="16384" width="8.85546875" style="161"/>
  </cols>
  <sheetData>
    <row r="1" spans="1:248" ht="20.25" thickBot="1" x14ac:dyDescent="0.45">
      <c r="A1" s="317" t="s">
        <v>284</v>
      </c>
      <c r="B1" s="318"/>
      <c r="C1" s="318"/>
      <c r="D1" s="318"/>
      <c r="E1" s="318"/>
      <c r="F1" s="318"/>
      <c r="G1" s="318"/>
      <c r="H1" s="318"/>
      <c r="I1" s="318"/>
      <c r="J1" s="318"/>
      <c r="K1" s="318"/>
      <c r="L1" s="318"/>
      <c r="M1" s="318"/>
      <c r="N1" s="318"/>
      <c r="O1" s="318"/>
      <c r="P1" s="318"/>
      <c r="Q1" s="319"/>
      <c r="R1" s="319"/>
      <c r="S1" s="319"/>
      <c r="T1" s="319"/>
      <c r="U1" s="319"/>
      <c r="V1" s="319"/>
      <c r="W1" s="319"/>
      <c r="X1" s="319"/>
      <c r="Y1" s="319"/>
      <c r="Z1" s="319"/>
      <c r="AA1" s="277"/>
      <c r="AB1" s="277"/>
      <c r="AC1" s="276"/>
      <c r="AD1" s="275"/>
      <c r="AE1" s="172"/>
      <c r="AF1" s="172"/>
      <c r="AG1" s="172"/>
      <c r="AH1" s="172"/>
      <c r="AI1" s="172"/>
      <c r="AJ1" s="274"/>
      <c r="AK1" s="173"/>
      <c r="AL1" s="173"/>
      <c r="AN1" s="301"/>
      <c r="AQ1" s="280" t="s">
        <v>352</v>
      </c>
      <c r="AR1" s="278" t="s">
        <v>354</v>
      </c>
    </row>
    <row r="2" spans="1:248" s="266" customFormat="1" ht="21" thickBot="1" x14ac:dyDescent="0.45">
      <c r="A2" s="273" t="s">
        <v>283</v>
      </c>
      <c r="B2" s="272" t="s">
        <v>282</v>
      </c>
      <c r="C2" s="272" t="s">
        <v>281</v>
      </c>
      <c r="D2" s="272" t="s">
        <v>280</v>
      </c>
      <c r="E2" s="272" t="s">
        <v>279</v>
      </c>
      <c r="F2" s="272" t="s">
        <v>278</v>
      </c>
      <c r="G2" s="272" t="s">
        <v>277</v>
      </c>
      <c r="H2" s="272" t="s">
        <v>276</v>
      </c>
      <c r="I2" s="272" t="s">
        <v>275</v>
      </c>
      <c r="J2" s="272" t="s">
        <v>274</v>
      </c>
      <c r="K2" s="272" t="s">
        <v>273</v>
      </c>
      <c r="L2" s="272" t="s">
        <v>272</v>
      </c>
      <c r="M2" s="272" t="s">
        <v>271</v>
      </c>
      <c r="N2" s="271">
        <v>1992</v>
      </c>
      <c r="O2" s="271">
        <v>1993</v>
      </c>
      <c r="P2" s="271">
        <v>1994</v>
      </c>
      <c r="Q2" s="270">
        <v>1995</v>
      </c>
      <c r="R2" s="271">
        <v>1996</v>
      </c>
      <c r="S2" s="271">
        <v>1997</v>
      </c>
      <c r="T2" s="271">
        <v>1998</v>
      </c>
      <c r="U2" s="271">
        <v>1999</v>
      </c>
      <c r="V2" s="270">
        <v>2000</v>
      </c>
      <c r="W2" s="270">
        <v>2001</v>
      </c>
      <c r="X2" s="270">
        <v>2002</v>
      </c>
      <c r="Y2" s="270">
        <v>2003</v>
      </c>
      <c r="Z2" s="270">
        <v>2004</v>
      </c>
      <c r="AA2" s="270">
        <v>2005</v>
      </c>
      <c r="AB2" s="269">
        <v>2006</v>
      </c>
      <c r="AC2" s="269">
        <v>2007</v>
      </c>
      <c r="AD2" s="269">
        <v>2008</v>
      </c>
      <c r="AE2" s="269">
        <v>2009</v>
      </c>
      <c r="AF2" s="269">
        <v>2010</v>
      </c>
      <c r="AG2" s="269">
        <v>2011</v>
      </c>
      <c r="AH2" s="269">
        <v>2012</v>
      </c>
      <c r="AI2" s="269">
        <v>2013</v>
      </c>
      <c r="AJ2" s="268">
        <v>2014</v>
      </c>
      <c r="AK2" s="267" t="s">
        <v>270</v>
      </c>
      <c r="AL2" s="267"/>
      <c r="AM2" s="312"/>
      <c r="AN2" s="303" t="s">
        <v>356</v>
      </c>
      <c r="AO2" s="302"/>
      <c r="AP2" s="174"/>
      <c r="AQ2" s="280" t="s">
        <v>353</v>
      </c>
      <c r="AR2" s="278" t="s">
        <v>355</v>
      </c>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row>
    <row r="3" spans="1:248" s="186" customFormat="1" x14ac:dyDescent="0.4">
      <c r="A3" s="229" t="s">
        <v>269</v>
      </c>
      <c r="B3" s="265"/>
      <c r="C3" s="245"/>
      <c r="D3" s="245"/>
      <c r="E3" s="245"/>
      <c r="F3" s="245"/>
      <c r="G3" s="245"/>
      <c r="H3" s="245"/>
      <c r="I3" s="245"/>
      <c r="J3" s="245"/>
      <c r="K3" s="245"/>
      <c r="L3" s="245"/>
      <c r="M3" s="245"/>
      <c r="N3" s="245"/>
      <c r="O3" s="245"/>
      <c r="P3" s="245"/>
      <c r="Q3" s="244"/>
      <c r="R3" s="244"/>
      <c r="S3" s="244"/>
      <c r="T3" s="244"/>
      <c r="U3" s="244"/>
      <c r="V3" s="244"/>
      <c r="W3" s="244"/>
      <c r="X3" s="244"/>
      <c r="Y3" s="244"/>
      <c r="Z3" s="244"/>
      <c r="AA3" s="244"/>
      <c r="AB3" s="264"/>
      <c r="AC3" s="203"/>
      <c r="AD3" s="203"/>
      <c r="AE3" s="203"/>
      <c r="AF3" s="203"/>
      <c r="AG3" s="203"/>
      <c r="AH3" s="203"/>
      <c r="AI3" s="203"/>
      <c r="AJ3" s="201"/>
      <c r="AK3" s="177"/>
      <c r="AL3" s="177"/>
      <c r="AM3" s="309" t="s">
        <v>261</v>
      </c>
      <c r="AN3" s="304">
        <v>68</v>
      </c>
      <c r="AO3" s="305">
        <f t="shared" ref="AO3:AO7" si="0">AN3</f>
        <v>68</v>
      </c>
      <c r="AP3" s="174"/>
      <c r="AQ3" s="279"/>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row>
    <row r="4" spans="1:248" s="186" customFormat="1" x14ac:dyDescent="0.4">
      <c r="A4" s="257" t="s">
        <v>268</v>
      </c>
      <c r="B4" s="199">
        <v>0</v>
      </c>
      <c r="C4" s="263">
        <v>0</v>
      </c>
      <c r="D4" s="263">
        <v>0</v>
      </c>
      <c r="E4" s="263">
        <v>0</v>
      </c>
      <c r="F4" s="263">
        <v>0</v>
      </c>
      <c r="G4" s="263">
        <v>10.199999999999999</v>
      </c>
      <c r="H4" s="199">
        <v>8</v>
      </c>
      <c r="I4" s="199">
        <v>4.7</v>
      </c>
      <c r="J4" s="199">
        <v>7.7</v>
      </c>
      <c r="K4" s="199">
        <v>8.3000000000000007</v>
      </c>
      <c r="L4" s="199">
        <v>16.2</v>
      </c>
      <c r="M4" s="199">
        <v>17.7</v>
      </c>
      <c r="N4" s="199">
        <v>11.2</v>
      </c>
      <c r="O4" s="199">
        <v>17.3</v>
      </c>
      <c r="P4" s="199">
        <v>20.5</v>
      </c>
      <c r="Q4" s="197">
        <v>32.5</v>
      </c>
      <c r="R4" s="197">
        <v>26</v>
      </c>
      <c r="S4" s="197">
        <v>28.1</v>
      </c>
      <c r="T4" s="197">
        <v>22</v>
      </c>
      <c r="U4" s="197">
        <v>14.7</v>
      </c>
      <c r="V4" s="197">
        <v>13.9</v>
      </c>
      <c r="W4" s="197">
        <v>16.5</v>
      </c>
      <c r="X4" s="197">
        <v>6.1</v>
      </c>
      <c r="Y4" s="197">
        <v>11.6</v>
      </c>
      <c r="Z4" s="197">
        <v>8.5</v>
      </c>
      <c r="AA4" s="197">
        <v>12.2</v>
      </c>
      <c r="AB4" s="198">
        <v>35.4</v>
      </c>
      <c r="AC4" s="197">
        <v>35.168999999999997</v>
      </c>
      <c r="AD4" s="197">
        <v>25.53447087</v>
      </c>
      <c r="AE4" s="197">
        <v>27.412362430000002</v>
      </c>
      <c r="AF4" s="197">
        <v>39.998391389999995</v>
      </c>
      <c r="AG4" s="197">
        <v>90.166620269999981</v>
      </c>
      <c r="AH4" s="226">
        <v>57.45</v>
      </c>
      <c r="AI4" s="226">
        <v>52.1</v>
      </c>
      <c r="AJ4" s="225">
        <v>37.353348319999995</v>
      </c>
      <c r="AK4" s="262">
        <f>SUM(B4:AJ4)</f>
        <v>714.48419328000011</v>
      </c>
      <c r="AL4" s="262"/>
      <c r="AM4" s="310" t="s">
        <v>259</v>
      </c>
      <c r="AN4" s="304">
        <v>196</v>
      </c>
      <c r="AO4" s="305">
        <f t="shared" si="0"/>
        <v>196</v>
      </c>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row>
    <row r="5" spans="1:248" s="186" customFormat="1" x14ac:dyDescent="0.4">
      <c r="A5" s="256" t="s">
        <v>267</v>
      </c>
      <c r="B5" s="191">
        <v>0</v>
      </c>
      <c r="C5" s="191">
        <v>0</v>
      </c>
      <c r="D5" s="191">
        <v>0</v>
      </c>
      <c r="E5" s="191">
        <v>0</v>
      </c>
      <c r="F5" s="191">
        <v>0</v>
      </c>
      <c r="G5" s="191">
        <v>0</v>
      </c>
      <c r="H5" s="191">
        <v>0</v>
      </c>
      <c r="I5" s="191">
        <v>0</v>
      </c>
      <c r="J5" s="191">
        <v>0</v>
      </c>
      <c r="K5" s="191">
        <v>0</v>
      </c>
      <c r="L5" s="191">
        <v>0</v>
      </c>
      <c r="M5" s="191">
        <v>0</v>
      </c>
      <c r="N5" s="191">
        <v>0</v>
      </c>
      <c r="O5" s="191">
        <v>0</v>
      </c>
      <c r="P5" s="191">
        <v>0</v>
      </c>
      <c r="Q5" s="191">
        <v>0</v>
      </c>
      <c r="R5" s="191">
        <v>0</v>
      </c>
      <c r="S5" s="191">
        <v>0</v>
      </c>
      <c r="T5" s="191">
        <v>0</v>
      </c>
      <c r="U5" s="191">
        <v>0</v>
      </c>
      <c r="V5" s="191">
        <v>0</v>
      </c>
      <c r="W5" s="191">
        <v>0</v>
      </c>
      <c r="X5" s="191">
        <v>0</v>
      </c>
      <c r="Y5" s="191">
        <v>0</v>
      </c>
      <c r="Z5" s="191">
        <v>0</v>
      </c>
      <c r="AA5" s="191">
        <v>0</v>
      </c>
      <c r="AB5" s="198">
        <v>0.9</v>
      </c>
      <c r="AC5" s="197">
        <v>1.0369999999999999</v>
      </c>
      <c r="AD5" s="197">
        <v>1.3368422</v>
      </c>
      <c r="AE5" s="197">
        <v>0.59909880000000004</v>
      </c>
      <c r="AF5" s="197">
        <v>1.2177011199999999</v>
      </c>
      <c r="AG5" s="197">
        <v>0.82124492000000027</v>
      </c>
      <c r="AH5" s="226">
        <v>0.380297</v>
      </c>
      <c r="AI5" s="226">
        <v>0</v>
      </c>
      <c r="AJ5" s="237">
        <v>0.1</v>
      </c>
      <c r="AK5" s="194"/>
      <c r="AL5" s="194"/>
      <c r="AM5" s="310" t="s">
        <v>257</v>
      </c>
      <c r="AN5" s="304">
        <v>85</v>
      </c>
      <c r="AO5" s="305">
        <f t="shared" si="0"/>
        <v>85</v>
      </c>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row>
    <row r="6" spans="1:248" s="186" customFormat="1" ht="20.25" thickBot="1" x14ac:dyDescent="0.45">
      <c r="A6" s="256" t="s">
        <v>266</v>
      </c>
      <c r="B6" s="192">
        <v>30</v>
      </c>
      <c r="C6" s="192">
        <v>17.899999999999999</v>
      </c>
      <c r="D6" s="192">
        <v>61.7</v>
      </c>
      <c r="E6" s="192">
        <v>55.1</v>
      </c>
      <c r="F6" s="192">
        <v>9</v>
      </c>
      <c r="G6" s="192">
        <v>46.4</v>
      </c>
      <c r="H6" s="192">
        <v>9.1</v>
      </c>
      <c r="I6" s="192">
        <v>78.599999999999994</v>
      </c>
      <c r="J6" s="192">
        <v>7.6</v>
      </c>
      <c r="K6" s="192">
        <v>5.3</v>
      </c>
      <c r="L6" s="192">
        <v>4.5</v>
      </c>
      <c r="M6" s="192">
        <v>4</v>
      </c>
      <c r="N6" s="192">
        <v>0.9</v>
      </c>
      <c r="O6" s="192">
        <v>85.8</v>
      </c>
      <c r="P6" s="192">
        <v>39.4</v>
      </c>
      <c r="Q6" s="191">
        <v>39.299999999999997</v>
      </c>
      <c r="R6" s="191">
        <v>45.1</v>
      </c>
      <c r="S6" s="191">
        <v>-42.6</v>
      </c>
      <c r="T6" s="191">
        <v>0</v>
      </c>
      <c r="U6" s="191">
        <v>14.1</v>
      </c>
      <c r="V6" s="191">
        <v>47</v>
      </c>
      <c r="W6" s="191">
        <v>6.2</v>
      </c>
      <c r="X6" s="191">
        <v>8.8000000000000007</v>
      </c>
      <c r="Y6" s="191">
        <v>68.400000000000006</v>
      </c>
      <c r="Z6" s="191">
        <v>75.900000000000006</v>
      </c>
      <c r="AA6" s="191">
        <v>53.8</v>
      </c>
      <c r="AB6" s="190">
        <v>360</v>
      </c>
      <c r="AC6" s="261">
        <v>60.4</v>
      </c>
      <c r="AD6" s="261">
        <v>37.299999999999997</v>
      </c>
      <c r="AE6" s="261">
        <v>135.69999999999999</v>
      </c>
      <c r="AF6" s="261">
        <v>56.4</v>
      </c>
      <c r="AG6" s="261">
        <v>102.95</v>
      </c>
      <c r="AH6" s="260">
        <v>114.5</v>
      </c>
      <c r="AI6" s="260">
        <v>103.59</v>
      </c>
      <c r="AJ6" s="259">
        <v>101.7</v>
      </c>
      <c r="AK6" s="194"/>
      <c r="AL6" s="194"/>
      <c r="AM6" s="310" t="s">
        <v>255</v>
      </c>
      <c r="AN6" s="304">
        <v>259</v>
      </c>
      <c r="AO6" s="305">
        <f t="shared" si="0"/>
        <v>259</v>
      </c>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row>
    <row r="7" spans="1:248" s="176" customFormat="1" ht="20.25" thickBot="1" x14ac:dyDescent="0.45">
      <c r="A7" s="231" t="s">
        <v>265</v>
      </c>
      <c r="B7" s="183">
        <f t="shared" ref="B7:AJ7" si="1">SUM(B4:B6)</f>
        <v>30</v>
      </c>
      <c r="C7" s="183">
        <f t="shared" si="1"/>
        <v>17.899999999999999</v>
      </c>
      <c r="D7" s="183">
        <f t="shared" si="1"/>
        <v>61.7</v>
      </c>
      <c r="E7" s="183">
        <f t="shared" si="1"/>
        <v>55.1</v>
      </c>
      <c r="F7" s="183">
        <f t="shared" si="1"/>
        <v>9</v>
      </c>
      <c r="G7" s="183">
        <f t="shared" si="1"/>
        <v>56.599999999999994</v>
      </c>
      <c r="H7" s="183">
        <f t="shared" si="1"/>
        <v>17.100000000000001</v>
      </c>
      <c r="I7" s="183">
        <f t="shared" si="1"/>
        <v>83.3</v>
      </c>
      <c r="J7" s="183">
        <f t="shared" si="1"/>
        <v>15.3</v>
      </c>
      <c r="K7" s="183">
        <f t="shared" si="1"/>
        <v>13.600000000000001</v>
      </c>
      <c r="L7" s="183">
        <f t="shared" si="1"/>
        <v>20.7</v>
      </c>
      <c r="M7" s="183">
        <f t="shared" si="1"/>
        <v>21.7</v>
      </c>
      <c r="N7" s="183">
        <f t="shared" si="1"/>
        <v>12.1</v>
      </c>
      <c r="O7" s="183">
        <f t="shared" si="1"/>
        <v>103.1</v>
      </c>
      <c r="P7" s="183">
        <f t="shared" si="1"/>
        <v>59.9</v>
      </c>
      <c r="Q7" s="183">
        <f t="shared" si="1"/>
        <v>71.8</v>
      </c>
      <c r="R7" s="183">
        <f t="shared" si="1"/>
        <v>71.099999999999994</v>
      </c>
      <c r="S7" s="183">
        <f t="shared" si="1"/>
        <v>-14.5</v>
      </c>
      <c r="T7" s="183">
        <f t="shared" si="1"/>
        <v>22</v>
      </c>
      <c r="U7" s="183">
        <f t="shared" si="1"/>
        <v>28.799999999999997</v>
      </c>
      <c r="V7" s="183">
        <f t="shared" si="1"/>
        <v>60.9</v>
      </c>
      <c r="W7" s="183">
        <f t="shared" si="1"/>
        <v>22.7</v>
      </c>
      <c r="X7" s="183">
        <f t="shared" si="1"/>
        <v>14.9</v>
      </c>
      <c r="Y7" s="183">
        <f t="shared" si="1"/>
        <v>80</v>
      </c>
      <c r="Z7" s="183">
        <f t="shared" si="1"/>
        <v>84.4</v>
      </c>
      <c r="AA7" s="183">
        <f t="shared" si="1"/>
        <v>66</v>
      </c>
      <c r="AB7" s="180">
        <f t="shared" si="1"/>
        <v>396.3</v>
      </c>
      <c r="AC7" s="180">
        <f t="shared" si="1"/>
        <v>96.605999999999995</v>
      </c>
      <c r="AD7" s="180">
        <f t="shared" si="1"/>
        <v>64.171313069999997</v>
      </c>
      <c r="AE7" s="180">
        <f t="shared" si="1"/>
        <v>163.71146123</v>
      </c>
      <c r="AF7" s="180">
        <f t="shared" si="1"/>
        <v>97.616092509999987</v>
      </c>
      <c r="AG7" s="180">
        <f t="shared" si="1"/>
        <v>193.93786518999997</v>
      </c>
      <c r="AH7" s="179">
        <f t="shared" si="1"/>
        <v>172.330297</v>
      </c>
      <c r="AI7" s="179">
        <f t="shared" si="1"/>
        <v>155.69</v>
      </c>
      <c r="AJ7" s="178">
        <f t="shared" si="1"/>
        <v>139.15334831999999</v>
      </c>
      <c r="AK7" s="177">
        <f>SUM(B7:AJ7)</f>
        <v>2564.71637732</v>
      </c>
      <c r="AL7" s="177"/>
      <c r="AM7" s="309" t="s">
        <v>253</v>
      </c>
      <c r="AN7" s="304">
        <v>150</v>
      </c>
      <c r="AO7" s="305">
        <f t="shared" si="0"/>
        <v>150</v>
      </c>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row>
    <row r="8" spans="1:248" s="186" customFormat="1" x14ac:dyDescent="0.4">
      <c r="A8" s="229" t="s">
        <v>264</v>
      </c>
      <c r="B8" s="245">
        <v>0</v>
      </c>
      <c r="C8" s="245">
        <v>0</v>
      </c>
      <c r="D8" s="245">
        <v>0</v>
      </c>
      <c r="E8" s="245">
        <v>0</v>
      </c>
      <c r="F8" s="245">
        <v>0</v>
      </c>
      <c r="G8" s="245">
        <v>0</v>
      </c>
      <c r="H8" s="245">
        <v>0</v>
      </c>
      <c r="I8" s="245">
        <v>0</v>
      </c>
      <c r="J8" s="245">
        <v>0</v>
      </c>
      <c r="K8" s="245">
        <v>0</v>
      </c>
      <c r="L8" s="245">
        <v>0</v>
      </c>
      <c r="M8" s="245">
        <v>0</v>
      </c>
      <c r="N8" s="245">
        <v>0</v>
      </c>
      <c r="O8" s="245">
        <v>0</v>
      </c>
      <c r="P8" s="245">
        <v>0</v>
      </c>
      <c r="Q8" s="244"/>
      <c r="R8" s="244"/>
      <c r="S8" s="244"/>
      <c r="T8" s="244"/>
      <c r="U8" s="244"/>
      <c r="V8" s="244"/>
      <c r="W8" s="244"/>
      <c r="X8" s="244"/>
      <c r="Y8" s="244"/>
      <c r="Z8" s="244"/>
      <c r="AA8" s="244"/>
      <c r="AB8" s="243"/>
      <c r="AC8" s="242"/>
      <c r="AD8" s="242"/>
      <c r="AE8" s="242"/>
      <c r="AF8" s="242"/>
      <c r="AG8" s="242"/>
      <c r="AH8" s="241"/>
      <c r="AI8" s="241"/>
      <c r="AJ8" s="240"/>
      <c r="AK8" s="177"/>
      <c r="AL8" s="177"/>
      <c r="AM8" s="313"/>
      <c r="AN8" s="306">
        <f>SUM(AN3:AN7)</f>
        <v>758</v>
      </c>
      <c r="AO8" s="302"/>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row>
    <row r="9" spans="1:248" s="254" customFormat="1" ht="35.25" customHeight="1" x14ac:dyDescent="0.4">
      <c r="A9" s="258" t="s">
        <v>263</v>
      </c>
      <c r="B9" s="199">
        <v>2.2999999999999998</v>
      </c>
      <c r="C9" s="199">
        <v>2.2999999999999998</v>
      </c>
      <c r="D9" s="199">
        <v>4.5999999999999996</v>
      </c>
      <c r="E9" s="199">
        <v>9.1</v>
      </c>
      <c r="F9" s="199">
        <v>19.600000000000001</v>
      </c>
      <c r="G9" s="199">
        <v>15.9</v>
      </c>
      <c r="H9" s="199">
        <v>19.600000000000001</v>
      </c>
      <c r="I9" s="199">
        <v>22.2</v>
      </c>
      <c r="J9" s="199">
        <v>18.8</v>
      </c>
      <c r="K9" s="199">
        <v>23</v>
      </c>
      <c r="L9" s="199">
        <v>32.799999999999997</v>
      </c>
      <c r="M9" s="199">
        <v>33</v>
      </c>
      <c r="N9" s="199">
        <v>67</v>
      </c>
      <c r="O9" s="199">
        <v>49.6</v>
      </c>
      <c r="P9" s="199">
        <v>55.9</v>
      </c>
      <c r="Q9" s="197">
        <v>71.400000000000006</v>
      </c>
      <c r="R9" s="197">
        <v>68.5</v>
      </c>
      <c r="S9" s="197">
        <v>82.2</v>
      </c>
      <c r="T9" s="197">
        <v>104.9</v>
      </c>
      <c r="U9" s="197">
        <v>108.2</v>
      </c>
      <c r="V9" s="197">
        <v>108.2</v>
      </c>
      <c r="W9" s="197">
        <v>101.1</v>
      </c>
      <c r="X9" s="197">
        <v>137.1</v>
      </c>
      <c r="Y9" s="197">
        <v>140.69999999999999</v>
      </c>
      <c r="Z9" s="197">
        <v>137.9</v>
      </c>
      <c r="AA9" s="197">
        <v>135.80000000000001</v>
      </c>
      <c r="AB9" s="198">
        <v>137.9</v>
      </c>
      <c r="AC9" s="197">
        <v>139.482</v>
      </c>
      <c r="AD9" s="197">
        <v>148.89743393999996</v>
      </c>
      <c r="AE9" s="197">
        <v>177.85944282999998</v>
      </c>
      <c r="AF9" s="197">
        <v>199.58221303000002</v>
      </c>
      <c r="AG9" s="197">
        <v>221.05362423999992</v>
      </c>
      <c r="AH9" s="226">
        <v>248.93</v>
      </c>
      <c r="AI9" s="226">
        <v>239</v>
      </c>
      <c r="AJ9" s="225">
        <v>231.80148199999996</v>
      </c>
      <c r="AK9" s="177">
        <f>SUM(B9:AJ9)</f>
        <v>3316.2061960399997</v>
      </c>
      <c r="AL9" s="177"/>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c r="IF9" s="174"/>
      <c r="IG9" s="174"/>
      <c r="IH9" s="174"/>
      <c r="II9" s="174"/>
      <c r="IJ9" s="174"/>
      <c r="IK9" s="174"/>
      <c r="IL9" s="174"/>
      <c r="IM9" s="174"/>
      <c r="IN9" s="174"/>
    </row>
    <row r="10" spans="1:248" s="254" customFormat="1" x14ac:dyDescent="0.4">
      <c r="A10" s="258" t="s">
        <v>262</v>
      </c>
      <c r="B10" s="245"/>
      <c r="C10" s="245"/>
      <c r="D10" s="245"/>
      <c r="E10" s="245"/>
      <c r="F10" s="245"/>
      <c r="G10" s="245"/>
      <c r="H10" s="245"/>
      <c r="I10" s="245"/>
      <c r="J10" s="245"/>
      <c r="K10" s="245"/>
      <c r="L10" s="245"/>
      <c r="M10" s="245"/>
      <c r="N10" s="245"/>
      <c r="O10" s="245"/>
      <c r="P10" s="245"/>
      <c r="Q10" s="244"/>
      <c r="R10" s="244"/>
      <c r="S10" s="244"/>
      <c r="T10" s="244"/>
      <c r="U10" s="244"/>
      <c r="V10" s="244"/>
      <c r="W10" s="244"/>
      <c r="X10" s="244"/>
      <c r="Y10" s="244"/>
      <c r="Z10" s="244"/>
      <c r="AA10" s="244"/>
      <c r="AB10" s="198"/>
      <c r="AC10" s="197"/>
      <c r="AD10" s="197"/>
      <c r="AE10" s="197"/>
      <c r="AF10" s="197"/>
      <c r="AG10" s="197"/>
      <c r="AH10" s="226"/>
      <c r="AI10" s="226">
        <v>0.2</v>
      </c>
      <c r="AJ10" s="237">
        <v>0.3</v>
      </c>
      <c r="AK10" s="177"/>
      <c r="AL10" s="177"/>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row>
    <row r="11" spans="1:248" s="186" customFormat="1" x14ac:dyDescent="0.4">
      <c r="A11" s="258" t="s">
        <v>260</v>
      </c>
      <c r="B11" s="245">
        <v>0</v>
      </c>
      <c r="C11" s="245">
        <v>0</v>
      </c>
      <c r="D11" s="245">
        <v>0</v>
      </c>
      <c r="E11" s="245">
        <v>0</v>
      </c>
      <c r="F11" s="245">
        <v>0</v>
      </c>
      <c r="G11" s="245">
        <v>0</v>
      </c>
      <c r="H11" s="245">
        <v>0</v>
      </c>
      <c r="I11" s="245">
        <v>0</v>
      </c>
      <c r="J11" s="245">
        <v>0</v>
      </c>
      <c r="K11" s="245">
        <v>0</v>
      </c>
      <c r="L11" s="245">
        <v>0</v>
      </c>
      <c r="M11" s="245">
        <v>0</v>
      </c>
      <c r="N11" s="245">
        <v>0</v>
      </c>
      <c r="O11" s="245">
        <v>0</v>
      </c>
      <c r="P11" s="245">
        <v>0</v>
      </c>
      <c r="Q11" s="244"/>
      <c r="R11" s="244"/>
      <c r="S11" s="244"/>
      <c r="T11" s="244"/>
      <c r="U11" s="244"/>
      <c r="V11" s="244"/>
      <c r="W11" s="244">
        <v>2.9</v>
      </c>
      <c r="X11" s="244">
        <v>7.1</v>
      </c>
      <c r="Y11" s="244">
        <v>6.5</v>
      </c>
      <c r="Z11" s="244">
        <v>7.8</v>
      </c>
      <c r="AA11" s="244">
        <v>0.01</v>
      </c>
      <c r="AB11" s="198">
        <v>0</v>
      </c>
      <c r="AC11" s="197">
        <v>0</v>
      </c>
      <c r="AD11" s="197">
        <v>0</v>
      </c>
      <c r="AE11" s="197">
        <v>0</v>
      </c>
      <c r="AF11" s="197">
        <v>0</v>
      </c>
      <c r="AG11" s="197">
        <v>0</v>
      </c>
      <c r="AH11" s="226">
        <v>0</v>
      </c>
      <c r="AI11" s="226">
        <v>0</v>
      </c>
      <c r="AJ11" s="237">
        <v>0</v>
      </c>
      <c r="AK11" s="177"/>
      <c r="AL11" s="177"/>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row>
    <row r="12" spans="1:248" s="186" customFormat="1" x14ac:dyDescent="0.4">
      <c r="A12" s="224" t="s">
        <v>258</v>
      </c>
      <c r="B12" s="199">
        <v>0</v>
      </c>
      <c r="C12" s="199">
        <v>0</v>
      </c>
      <c r="D12" s="199">
        <v>0</v>
      </c>
      <c r="E12" s="199">
        <v>0</v>
      </c>
      <c r="F12" s="199">
        <v>0</v>
      </c>
      <c r="G12" s="199">
        <v>0</v>
      </c>
      <c r="H12" s="199">
        <v>0</v>
      </c>
      <c r="I12" s="199">
        <v>0</v>
      </c>
      <c r="J12" s="199">
        <v>0</v>
      </c>
      <c r="K12" s="199">
        <v>0</v>
      </c>
      <c r="L12" s="199">
        <v>0</v>
      </c>
      <c r="M12" s="199">
        <v>0</v>
      </c>
      <c r="N12" s="199">
        <v>0</v>
      </c>
      <c r="O12" s="199">
        <v>0</v>
      </c>
      <c r="P12" s="199">
        <v>0</v>
      </c>
      <c r="Q12" s="197"/>
      <c r="R12" s="197"/>
      <c r="S12" s="197"/>
      <c r="T12" s="197"/>
      <c r="U12" s="197"/>
      <c r="V12" s="197"/>
      <c r="W12" s="197"/>
      <c r="X12" s="197"/>
      <c r="Y12" s="197"/>
      <c r="Z12" s="197"/>
      <c r="AA12" s="197"/>
      <c r="AB12" s="198"/>
      <c r="AC12" s="203"/>
      <c r="AD12" s="203"/>
      <c r="AE12" s="203"/>
      <c r="AF12" s="203"/>
      <c r="AG12" s="203"/>
      <c r="AH12" s="202"/>
      <c r="AI12" s="202"/>
      <c r="AJ12" s="201"/>
      <c r="AK12" s="177"/>
      <c r="AL12" s="177"/>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row>
    <row r="13" spans="1:248" s="186" customFormat="1" x14ac:dyDescent="0.4">
      <c r="A13" s="257" t="s">
        <v>256</v>
      </c>
      <c r="B13" s="199">
        <v>0</v>
      </c>
      <c r="C13" s="199">
        <v>0.5</v>
      </c>
      <c r="D13" s="199">
        <v>1</v>
      </c>
      <c r="E13" s="199">
        <v>2.2000000000000002</v>
      </c>
      <c r="F13" s="199">
        <v>3.6</v>
      </c>
      <c r="G13" s="199">
        <v>5.4</v>
      </c>
      <c r="H13" s="199">
        <v>4.9000000000000004</v>
      </c>
      <c r="I13" s="199">
        <v>5.8</v>
      </c>
      <c r="J13" s="199">
        <v>5.0999999999999996</v>
      </c>
      <c r="K13" s="199">
        <v>7.6</v>
      </c>
      <c r="L13" s="199">
        <v>8.3000000000000007</v>
      </c>
      <c r="M13" s="199">
        <v>8.6999999999999993</v>
      </c>
      <c r="N13" s="199">
        <v>11.2</v>
      </c>
      <c r="O13" s="199">
        <v>11.2</v>
      </c>
      <c r="P13" s="199">
        <v>12.4</v>
      </c>
      <c r="Q13" s="197">
        <v>12.7</v>
      </c>
      <c r="R13" s="197">
        <v>11.5</v>
      </c>
      <c r="S13" s="197">
        <v>11.8</v>
      </c>
      <c r="T13" s="197">
        <v>11.44</v>
      </c>
      <c r="U13" s="197">
        <v>13</v>
      </c>
      <c r="V13" s="197">
        <v>12.4</v>
      </c>
      <c r="W13" s="197">
        <v>12.7</v>
      </c>
      <c r="X13" s="197">
        <v>14.9</v>
      </c>
      <c r="Y13" s="197">
        <v>15.115</v>
      </c>
      <c r="Z13" s="197">
        <v>17.3</v>
      </c>
      <c r="AA13" s="197">
        <v>17.2</v>
      </c>
      <c r="AB13" s="198">
        <v>20.100000000000001</v>
      </c>
      <c r="AC13" s="197">
        <v>19.27</v>
      </c>
      <c r="AD13" s="197">
        <v>19.399999999999999</v>
      </c>
      <c r="AE13" s="197">
        <v>20.77</v>
      </c>
      <c r="AF13" s="197">
        <v>23.300685000000005</v>
      </c>
      <c r="AG13" s="197">
        <v>24.5</v>
      </c>
      <c r="AH13" s="226">
        <v>21.99</v>
      </c>
      <c r="AI13" s="226">
        <v>28.7</v>
      </c>
      <c r="AJ13" s="237">
        <v>31</v>
      </c>
      <c r="AK13" s="177"/>
      <c r="AL13" s="177"/>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c r="IF13" s="174"/>
      <c r="IG13" s="174"/>
      <c r="IH13" s="174"/>
      <c r="II13" s="174"/>
      <c r="IJ13" s="174"/>
      <c r="IK13" s="174"/>
      <c r="IL13" s="174"/>
      <c r="IM13" s="174"/>
      <c r="IN13" s="174"/>
    </row>
    <row r="14" spans="1:248" s="186" customFormat="1" x14ac:dyDescent="0.4">
      <c r="A14" s="257" t="s">
        <v>254</v>
      </c>
      <c r="B14" s="199">
        <v>15</v>
      </c>
      <c r="C14" s="199">
        <v>5.4</v>
      </c>
      <c r="D14" s="199">
        <v>7.6</v>
      </c>
      <c r="E14" s="199">
        <v>9.1</v>
      </c>
      <c r="F14" s="199">
        <v>10</v>
      </c>
      <c r="G14" s="199">
        <v>11.4</v>
      </c>
      <c r="H14" s="199">
        <v>15.8</v>
      </c>
      <c r="I14" s="199">
        <v>20.7</v>
      </c>
      <c r="J14" s="199">
        <v>10.5</v>
      </c>
      <c r="K14" s="199">
        <v>12.3</v>
      </c>
      <c r="L14" s="199">
        <v>11.5</v>
      </c>
      <c r="M14" s="199">
        <v>11.8</v>
      </c>
      <c r="N14" s="199">
        <v>13.3</v>
      </c>
      <c r="O14" s="199">
        <v>14</v>
      </c>
      <c r="P14" s="199">
        <v>16.899999999999999</v>
      </c>
      <c r="Q14" s="197">
        <v>17.8</v>
      </c>
      <c r="R14" s="197">
        <v>18.2</v>
      </c>
      <c r="S14" s="197">
        <v>18.899999999999999</v>
      </c>
      <c r="T14" s="197">
        <v>18.54</v>
      </c>
      <c r="U14" s="197">
        <v>19.899999999999999</v>
      </c>
      <c r="V14" s="197">
        <v>19.7</v>
      </c>
      <c r="W14" s="197">
        <v>23.1</v>
      </c>
      <c r="X14" s="197">
        <v>28.23</v>
      </c>
      <c r="Y14" s="197">
        <v>30.32</v>
      </c>
      <c r="Z14" s="197">
        <v>32.299999999999997</v>
      </c>
      <c r="AA14" s="197">
        <v>32.5</v>
      </c>
      <c r="AB14" s="198">
        <v>31.8</v>
      </c>
      <c r="AC14" s="197">
        <v>32.9</v>
      </c>
      <c r="AD14" s="197">
        <v>34.4</v>
      </c>
      <c r="AE14" s="197">
        <v>34.299999999999997</v>
      </c>
      <c r="AF14" s="197">
        <v>36.515000000000001</v>
      </c>
      <c r="AG14" s="197">
        <v>40.299999999999997</v>
      </c>
      <c r="AH14" s="226">
        <v>41.1</v>
      </c>
      <c r="AI14" s="226">
        <v>39.200000000000003</v>
      </c>
      <c r="AJ14" s="237">
        <v>47.8</v>
      </c>
      <c r="AK14" s="177"/>
      <c r="AL14" s="177"/>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row>
    <row r="15" spans="1:248" s="186" customFormat="1" x14ac:dyDescent="0.4">
      <c r="A15" s="257" t="s">
        <v>252</v>
      </c>
      <c r="B15" s="199">
        <v>0</v>
      </c>
      <c r="C15" s="199">
        <v>0</v>
      </c>
      <c r="D15" s="199">
        <v>0</v>
      </c>
      <c r="E15" s="199">
        <v>0</v>
      </c>
      <c r="F15" s="199">
        <v>0</v>
      </c>
      <c r="G15" s="199">
        <v>0</v>
      </c>
      <c r="H15" s="199">
        <v>0</v>
      </c>
      <c r="I15" s="199">
        <v>0</v>
      </c>
      <c r="J15" s="199">
        <v>0</v>
      </c>
      <c r="K15" s="199">
        <v>0</v>
      </c>
      <c r="L15" s="199">
        <v>0</v>
      </c>
      <c r="M15" s="199">
        <v>0</v>
      </c>
      <c r="N15" s="199">
        <v>0</v>
      </c>
      <c r="O15" s="199">
        <v>1.2</v>
      </c>
      <c r="P15" s="199">
        <v>1.3</v>
      </c>
      <c r="Q15" s="197">
        <v>1.3</v>
      </c>
      <c r="R15" s="197">
        <v>1.5</v>
      </c>
      <c r="S15" s="197">
        <v>1.5</v>
      </c>
      <c r="T15" s="197">
        <v>2.7</v>
      </c>
      <c r="U15" s="197">
        <v>2.6</v>
      </c>
      <c r="V15" s="197">
        <v>1.8</v>
      </c>
      <c r="W15" s="197">
        <v>3</v>
      </c>
      <c r="X15" s="197">
        <v>3.78</v>
      </c>
      <c r="Y15" s="197">
        <v>3.12</v>
      </c>
      <c r="Z15" s="197">
        <v>3.9</v>
      </c>
      <c r="AA15" s="197">
        <v>3.92</v>
      </c>
      <c r="AB15" s="198">
        <v>4.5</v>
      </c>
      <c r="AC15" s="197">
        <v>3.9</v>
      </c>
      <c r="AD15" s="197">
        <v>4.3</v>
      </c>
      <c r="AE15" s="197">
        <v>4.5</v>
      </c>
      <c r="AF15" s="197">
        <v>5.2329999999999997</v>
      </c>
      <c r="AG15" s="197">
        <v>5</v>
      </c>
      <c r="AH15" s="226">
        <v>5.3</v>
      </c>
      <c r="AI15" s="226">
        <v>5.6</v>
      </c>
      <c r="AJ15" s="237">
        <v>6.6</v>
      </c>
      <c r="AK15" s="177"/>
      <c r="AL15" s="177"/>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row>
    <row r="16" spans="1:248" s="254" customFormat="1" ht="20.25" thickBot="1" x14ac:dyDescent="0.45">
      <c r="A16" s="256" t="s">
        <v>251</v>
      </c>
      <c r="B16" s="192">
        <v>0</v>
      </c>
      <c r="C16" s="192">
        <v>0.2</v>
      </c>
      <c r="D16" s="192">
        <v>2.9</v>
      </c>
      <c r="E16" s="192">
        <v>2.9</v>
      </c>
      <c r="F16" s="192">
        <v>2.4</v>
      </c>
      <c r="G16" s="192">
        <v>3.1</v>
      </c>
      <c r="H16" s="192">
        <v>3</v>
      </c>
      <c r="I16" s="192">
        <v>3.2</v>
      </c>
      <c r="J16" s="192">
        <v>3.4</v>
      </c>
      <c r="K16" s="192">
        <v>3.7</v>
      </c>
      <c r="L16" s="192">
        <v>3.6</v>
      </c>
      <c r="M16" s="192">
        <v>3.8</v>
      </c>
      <c r="N16" s="192">
        <v>3.9</v>
      </c>
      <c r="O16" s="192">
        <v>4.0999999999999996</v>
      </c>
      <c r="P16" s="192">
        <v>4.3</v>
      </c>
      <c r="Q16" s="191">
        <v>4.3</v>
      </c>
      <c r="R16" s="191">
        <v>4.2</v>
      </c>
      <c r="S16" s="191">
        <v>3.7</v>
      </c>
      <c r="T16" s="191">
        <v>3.7</v>
      </c>
      <c r="U16" s="191">
        <v>3.4</v>
      </c>
      <c r="V16" s="191">
        <v>3.7</v>
      </c>
      <c r="W16" s="191">
        <v>3.7</v>
      </c>
      <c r="X16" s="191">
        <v>4</v>
      </c>
      <c r="Y16" s="191">
        <v>4</v>
      </c>
      <c r="Z16" s="191">
        <v>3.7</v>
      </c>
      <c r="AA16" s="191">
        <v>4.3</v>
      </c>
      <c r="AB16" s="190">
        <v>4.25</v>
      </c>
      <c r="AC16" s="221">
        <v>4.1950000000000003</v>
      </c>
      <c r="AD16" s="221">
        <f>8.245/2</f>
        <v>4.1224999999999996</v>
      </c>
      <c r="AE16" s="221">
        <v>4.7</v>
      </c>
      <c r="AF16" s="221">
        <v>4.6523023600000002</v>
      </c>
      <c r="AG16" s="221">
        <v>4.4651007800000002</v>
      </c>
      <c r="AH16" s="220">
        <v>4.62</v>
      </c>
      <c r="AI16" s="220">
        <v>5</v>
      </c>
      <c r="AJ16" s="255">
        <v>4.9000000000000004</v>
      </c>
      <c r="AK16" s="177"/>
      <c r="AL16" s="177"/>
      <c r="AM16" s="313"/>
      <c r="AN16" s="302"/>
      <c r="AO16" s="302"/>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174"/>
      <c r="HN16" s="174"/>
      <c r="HO16" s="174"/>
      <c r="HP16" s="174"/>
      <c r="HQ16" s="174"/>
      <c r="HR16" s="174"/>
      <c r="HS16" s="174"/>
      <c r="HT16" s="174"/>
      <c r="HU16" s="174"/>
      <c r="HV16" s="174"/>
      <c r="HW16" s="174"/>
      <c r="HX16" s="174"/>
      <c r="HY16" s="174"/>
      <c r="HZ16" s="174"/>
      <c r="IA16" s="174"/>
      <c r="IB16" s="174"/>
      <c r="IC16" s="174"/>
      <c r="ID16" s="174"/>
      <c r="IE16" s="174"/>
      <c r="IF16" s="174"/>
      <c r="IG16" s="174"/>
      <c r="IH16" s="174"/>
      <c r="II16" s="174"/>
      <c r="IJ16" s="174"/>
      <c r="IK16" s="174"/>
      <c r="IL16" s="174"/>
      <c r="IM16" s="174"/>
      <c r="IN16" s="174"/>
    </row>
    <row r="17" spans="1:248" s="186" customFormat="1" ht="21" thickTop="1" thickBot="1" x14ac:dyDescent="0.45">
      <c r="A17" s="253" t="s">
        <v>250</v>
      </c>
      <c r="B17" s="252">
        <v>15</v>
      </c>
      <c r="C17" s="252">
        <v>6.1</v>
      </c>
      <c r="D17" s="252">
        <v>11.5</v>
      </c>
      <c r="E17" s="252">
        <v>14.2</v>
      </c>
      <c r="F17" s="252">
        <v>16</v>
      </c>
      <c r="G17" s="252">
        <v>19.899999999999999</v>
      </c>
      <c r="H17" s="252">
        <v>23.7</v>
      </c>
      <c r="I17" s="252">
        <v>29.7</v>
      </c>
      <c r="J17" s="252">
        <v>19</v>
      </c>
      <c r="K17" s="252">
        <v>23.6</v>
      </c>
      <c r="L17" s="252">
        <v>23.4</v>
      </c>
      <c r="M17" s="252">
        <v>24.3</v>
      </c>
      <c r="N17" s="252">
        <v>28.4</v>
      </c>
      <c r="O17" s="252">
        <v>30.5</v>
      </c>
      <c r="P17" s="252">
        <v>34.9</v>
      </c>
      <c r="Q17" s="251">
        <f t="shared" ref="Q17:AJ17" si="2">SUM(Q13:Q16)</f>
        <v>36.1</v>
      </c>
      <c r="R17" s="251">
        <f t="shared" si="2"/>
        <v>35.4</v>
      </c>
      <c r="S17" s="251">
        <f t="shared" si="2"/>
        <v>35.900000000000006</v>
      </c>
      <c r="T17" s="251">
        <f t="shared" si="2"/>
        <v>36.380000000000003</v>
      </c>
      <c r="U17" s="251">
        <f t="shared" si="2"/>
        <v>38.9</v>
      </c>
      <c r="V17" s="251">
        <f t="shared" si="2"/>
        <v>37.6</v>
      </c>
      <c r="W17" s="251">
        <f t="shared" si="2"/>
        <v>42.5</v>
      </c>
      <c r="X17" s="251">
        <f t="shared" si="2"/>
        <v>50.910000000000004</v>
      </c>
      <c r="Y17" s="251">
        <f t="shared" si="2"/>
        <v>52.555</v>
      </c>
      <c r="Z17" s="251">
        <f t="shared" si="2"/>
        <v>57.199999999999996</v>
      </c>
      <c r="AA17" s="251">
        <f t="shared" si="2"/>
        <v>57.92</v>
      </c>
      <c r="AB17" s="250">
        <f t="shared" si="2"/>
        <v>60.650000000000006</v>
      </c>
      <c r="AC17" s="250">
        <f t="shared" si="2"/>
        <v>60.265000000000001</v>
      </c>
      <c r="AD17" s="250">
        <f t="shared" si="2"/>
        <v>62.222499999999997</v>
      </c>
      <c r="AE17" s="250">
        <f t="shared" si="2"/>
        <v>64.27</v>
      </c>
      <c r="AF17" s="250">
        <f t="shared" si="2"/>
        <v>69.700987359999999</v>
      </c>
      <c r="AG17" s="250">
        <f t="shared" si="2"/>
        <v>74.265100779999997</v>
      </c>
      <c r="AH17" s="249">
        <f t="shared" si="2"/>
        <v>73.010000000000005</v>
      </c>
      <c r="AI17" s="249">
        <f t="shared" si="2"/>
        <v>78.5</v>
      </c>
      <c r="AJ17" s="248">
        <f t="shared" si="2"/>
        <v>90.3</v>
      </c>
      <c r="AK17" s="177">
        <f>SUM(B17:AJ17)</f>
        <v>1434.7485881399998</v>
      </c>
      <c r="AL17" s="177"/>
      <c r="AM17" s="311"/>
      <c r="AN17"/>
      <c r="AO17"/>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c r="IF17" s="174"/>
      <c r="IG17" s="174"/>
      <c r="IH17" s="174"/>
      <c r="II17" s="174"/>
      <c r="IJ17" s="174"/>
      <c r="IK17" s="174"/>
      <c r="IL17" s="174"/>
      <c r="IM17" s="174"/>
      <c r="IN17" s="174"/>
    </row>
    <row r="18" spans="1:248" s="247" customFormat="1" ht="20.25" thickBot="1" x14ac:dyDescent="0.45">
      <c r="A18" s="231" t="s">
        <v>249</v>
      </c>
      <c r="B18" s="183">
        <f t="shared" ref="B18:AH18" si="3">B9+B11+B17</f>
        <v>17.3</v>
      </c>
      <c r="C18" s="183">
        <f t="shared" si="3"/>
        <v>8.3999999999999986</v>
      </c>
      <c r="D18" s="183">
        <f t="shared" si="3"/>
        <v>16.100000000000001</v>
      </c>
      <c r="E18" s="183">
        <f t="shared" si="3"/>
        <v>23.299999999999997</v>
      </c>
      <c r="F18" s="183">
        <f t="shared" si="3"/>
        <v>35.6</v>
      </c>
      <c r="G18" s="183">
        <f t="shared" si="3"/>
        <v>35.799999999999997</v>
      </c>
      <c r="H18" s="183">
        <f t="shared" si="3"/>
        <v>43.3</v>
      </c>
      <c r="I18" s="183">
        <f t="shared" si="3"/>
        <v>51.9</v>
      </c>
      <c r="J18" s="183">
        <f t="shared" si="3"/>
        <v>37.799999999999997</v>
      </c>
      <c r="K18" s="183">
        <f t="shared" si="3"/>
        <v>46.6</v>
      </c>
      <c r="L18" s="183">
        <f t="shared" si="3"/>
        <v>56.199999999999996</v>
      </c>
      <c r="M18" s="183">
        <f t="shared" si="3"/>
        <v>57.3</v>
      </c>
      <c r="N18" s="183">
        <f t="shared" si="3"/>
        <v>95.4</v>
      </c>
      <c r="O18" s="183">
        <f t="shared" si="3"/>
        <v>80.099999999999994</v>
      </c>
      <c r="P18" s="183">
        <f t="shared" si="3"/>
        <v>90.8</v>
      </c>
      <c r="Q18" s="183">
        <f t="shared" si="3"/>
        <v>107.5</v>
      </c>
      <c r="R18" s="183">
        <f t="shared" si="3"/>
        <v>103.9</v>
      </c>
      <c r="S18" s="183">
        <f t="shared" si="3"/>
        <v>118.10000000000001</v>
      </c>
      <c r="T18" s="183">
        <f t="shared" si="3"/>
        <v>141.28</v>
      </c>
      <c r="U18" s="183">
        <f t="shared" si="3"/>
        <v>147.1</v>
      </c>
      <c r="V18" s="183">
        <f t="shared" si="3"/>
        <v>145.80000000000001</v>
      </c>
      <c r="W18" s="183">
        <f t="shared" si="3"/>
        <v>146.5</v>
      </c>
      <c r="X18" s="183">
        <f t="shared" si="3"/>
        <v>195.10999999999999</v>
      </c>
      <c r="Y18" s="183">
        <f t="shared" si="3"/>
        <v>199.755</v>
      </c>
      <c r="Z18" s="183">
        <f t="shared" si="3"/>
        <v>202.9</v>
      </c>
      <c r="AA18" s="183">
        <f t="shared" si="3"/>
        <v>193.73000000000002</v>
      </c>
      <c r="AB18" s="180">
        <f t="shared" si="3"/>
        <v>198.55</v>
      </c>
      <c r="AC18" s="180">
        <f t="shared" si="3"/>
        <v>199.74700000000001</v>
      </c>
      <c r="AD18" s="180">
        <f t="shared" si="3"/>
        <v>211.11993393999995</v>
      </c>
      <c r="AE18" s="180">
        <f t="shared" si="3"/>
        <v>242.12944282999996</v>
      </c>
      <c r="AF18" s="180">
        <f t="shared" si="3"/>
        <v>269.28320039000005</v>
      </c>
      <c r="AG18" s="180">
        <f t="shared" si="3"/>
        <v>295.31872501999993</v>
      </c>
      <c r="AH18" s="179">
        <f t="shared" si="3"/>
        <v>321.94</v>
      </c>
      <c r="AI18" s="179">
        <f>AI9+AI10+AI17</f>
        <v>317.7</v>
      </c>
      <c r="AJ18" s="178">
        <f>AJ9+AJ10+AJ17</f>
        <v>322.40148199999999</v>
      </c>
      <c r="AK18" s="177"/>
      <c r="AL18" s="177"/>
      <c r="AM18" s="311"/>
      <c r="AN18"/>
      <c r="AO18"/>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c r="IF18" s="174"/>
      <c r="IG18" s="174"/>
      <c r="IH18" s="174"/>
      <c r="II18" s="174"/>
      <c r="IJ18" s="174"/>
      <c r="IK18" s="174"/>
      <c r="IL18" s="174"/>
      <c r="IM18" s="174"/>
      <c r="IN18" s="174"/>
    </row>
    <row r="19" spans="1:248" s="186" customFormat="1" x14ac:dyDescent="0.4">
      <c r="A19" s="246" t="s">
        <v>248</v>
      </c>
      <c r="B19" s="245">
        <v>0</v>
      </c>
      <c r="C19" s="245">
        <v>0</v>
      </c>
      <c r="D19" s="245">
        <v>0</v>
      </c>
      <c r="E19" s="245">
        <v>0</v>
      </c>
      <c r="F19" s="245">
        <v>0</v>
      </c>
      <c r="G19" s="245">
        <v>0</v>
      </c>
      <c r="H19" s="245">
        <v>0</v>
      </c>
      <c r="I19" s="245">
        <v>0</v>
      </c>
      <c r="J19" s="245">
        <v>0</v>
      </c>
      <c r="K19" s="245">
        <v>0</v>
      </c>
      <c r="L19" s="245">
        <v>0</v>
      </c>
      <c r="M19" s="245">
        <v>0</v>
      </c>
      <c r="N19" s="245">
        <v>0</v>
      </c>
      <c r="O19" s="245">
        <v>0</v>
      </c>
      <c r="P19" s="245">
        <v>0</v>
      </c>
      <c r="Q19" s="244"/>
      <c r="R19" s="244"/>
      <c r="S19" s="244"/>
      <c r="T19" s="244"/>
      <c r="U19" s="244"/>
      <c r="V19" s="244"/>
      <c r="W19" s="244"/>
      <c r="X19" s="244"/>
      <c r="Y19" s="244"/>
      <c r="Z19" s="244"/>
      <c r="AA19" s="244"/>
      <c r="AB19" s="243"/>
      <c r="AC19" s="242"/>
      <c r="AD19" s="242"/>
      <c r="AE19" s="242"/>
      <c r="AF19" s="242"/>
      <c r="AG19" s="242"/>
      <c r="AH19" s="241"/>
      <c r="AI19" s="241"/>
      <c r="AJ19" s="240"/>
      <c r="AK19" s="177"/>
      <c r="AL19" s="177"/>
      <c r="AM19" s="311"/>
      <c r="AN19" s="302"/>
      <c r="AO19" s="302"/>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row>
    <row r="20" spans="1:248" s="186" customFormat="1" x14ac:dyDescent="0.4">
      <c r="A20" s="239" t="s">
        <v>247</v>
      </c>
      <c r="B20" s="199">
        <v>15</v>
      </c>
      <c r="C20" s="199">
        <v>6.4</v>
      </c>
      <c r="D20" s="199">
        <v>9.1999999999999993</v>
      </c>
      <c r="E20" s="199">
        <v>12.1</v>
      </c>
      <c r="F20" s="199">
        <v>12.7</v>
      </c>
      <c r="G20" s="199">
        <v>15.3</v>
      </c>
      <c r="H20" s="199">
        <v>17.100000000000001</v>
      </c>
      <c r="I20" s="199">
        <v>22.2</v>
      </c>
      <c r="J20" s="199">
        <v>24.3</v>
      </c>
      <c r="K20" s="199">
        <v>24.5</v>
      </c>
      <c r="L20" s="199">
        <v>26</v>
      </c>
      <c r="M20" s="199">
        <v>29.2</v>
      </c>
      <c r="N20" s="199">
        <v>31.4</v>
      </c>
      <c r="O20" s="199">
        <v>40.6</v>
      </c>
      <c r="P20" s="199">
        <v>46.1</v>
      </c>
      <c r="Q20" s="197">
        <v>44.9</v>
      </c>
      <c r="R20" s="197">
        <v>51.1</v>
      </c>
      <c r="S20" s="197">
        <v>52.4</v>
      </c>
      <c r="T20" s="197">
        <v>48.9</v>
      </c>
      <c r="U20" s="197">
        <v>49.4</v>
      </c>
      <c r="V20" s="197">
        <v>48.4</v>
      </c>
      <c r="W20" s="197">
        <v>49.1</v>
      </c>
      <c r="X20" s="197">
        <v>48.5</v>
      </c>
      <c r="Y20" s="197">
        <v>49.9</v>
      </c>
      <c r="Z20" s="197">
        <v>53.3</v>
      </c>
      <c r="AA20" s="197">
        <v>56.4</v>
      </c>
      <c r="AB20" s="198">
        <v>53.4</v>
      </c>
      <c r="AC20" s="197">
        <v>76.009</v>
      </c>
      <c r="AD20" s="197">
        <v>76.900000000000006</v>
      </c>
      <c r="AE20" s="197">
        <v>78.7</v>
      </c>
      <c r="AF20" s="197">
        <v>80.530576881176245</v>
      </c>
      <c r="AG20" s="197">
        <v>79.209488511332921</v>
      </c>
      <c r="AH20" s="226">
        <v>80.599999999999994</v>
      </c>
      <c r="AI20" s="226">
        <v>89.1</v>
      </c>
      <c r="AJ20" s="237">
        <v>83.4</v>
      </c>
      <c r="AK20" s="177"/>
      <c r="AL20" s="177"/>
      <c r="AM20" s="313"/>
      <c r="AN20" s="302"/>
      <c r="AO20" s="302"/>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row>
    <row r="21" spans="1:248" s="186" customFormat="1" x14ac:dyDescent="0.4">
      <c r="A21" s="239" t="s">
        <v>246</v>
      </c>
      <c r="B21" s="199">
        <v>0</v>
      </c>
      <c r="C21" s="199">
        <v>0</v>
      </c>
      <c r="D21" s="199">
        <v>0</v>
      </c>
      <c r="E21" s="199">
        <v>0</v>
      </c>
      <c r="F21" s="199">
        <v>0</v>
      </c>
      <c r="G21" s="199">
        <v>0.1</v>
      </c>
      <c r="H21" s="199">
        <v>0.5</v>
      </c>
      <c r="I21" s="199">
        <v>0.8</v>
      </c>
      <c r="J21" s="199">
        <v>1.1000000000000001</v>
      </c>
      <c r="K21" s="199">
        <v>1.7</v>
      </c>
      <c r="L21" s="199">
        <v>2.4</v>
      </c>
      <c r="M21" s="199">
        <v>3.6</v>
      </c>
      <c r="N21" s="199">
        <v>4.8</v>
      </c>
      <c r="O21" s="199">
        <v>5.5</v>
      </c>
      <c r="P21" s="199">
        <v>6.8</v>
      </c>
      <c r="Q21" s="197">
        <v>8.5</v>
      </c>
      <c r="R21" s="197">
        <v>10.6</v>
      </c>
      <c r="S21" s="197">
        <v>12.4</v>
      </c>
      <c r="T21" s="197">
        <v>14.1</v>
      </c>
      <c r="U21" s="197">
        <v>15.3</v>
      </c>
      <c r="V21" s="197">
        <v>16.100000000000001</v>
      </c>
      <c r="W21" s="197">
        <v>16.8</v>
      </c>
      <c r="X21" s="197">
        <v>17.2</v>
      </c>
      <c r="Y21" s="197">
        <v>17.399999999999999</v>
      </c>
      <c r="Z21" s="197">
        <v>17.5</v>
      </c>
      <c r="AA21" s="197">
        <v>17.399999999999999</v>
      </c>
      <c r="AB21" s="198">
        <v>17.399999999999999</v>
      </c>
      <c r="AC21" s="197">
        <v>22.885000000000002</v>
      </c>
      <c r="AD21" s="197">
        <v>24.4</v>
      </c>
      <c r="AE21" s="197">
        <v>24.6</v>
      </c>
      <c r="AF21" s="197">
        <v>24.957999999999998</v>
      </c>
      <c r="AG21" s="197">
        <v>28.347999999999999</v>
      </c>
      <c r="AH21" s="226">
        <v>30.2</v>
      </c>
      <c r="AI21" s="226">
        <v>35.700000000000003</v>
      </c>
      <c r="AJ21" s="237">
        <v>38.700000000000003</v>
      </c>
      <c r="AK21" s="177"/>
      <c r="AL21" s="177"/>
      <c r="AM21" s="313"/>
      <c r="AN21" s="302"/>
      <c r="AO21" s="302"/>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c r="GS21" s="174"/>
      <c r="GT21" s="174"/>
      <c r="GU21" s="174"/>
      <c r="GV21" s="174"/>
      <c r="GW21" s="174"/>
      <c r="GX21" s="174"/>
      <c r="GY21" s="174"/>
      <c r="GZ21" s="174"/>
      <c r="HA21" s="174"/>
      <c r="HB21" s="174"/>
      <c r="HC21" s="174"/>
      <c r="HD21" s="174"/>
      <c r="HE21" s="174"/>
      <c r="HF21" s="174"/>
      <c r="HG21" s="174"/>
      <c r="HH21" s="174"/>
      <c r="HI21" s="174"/>
      <c r="HJ21" s="174"/>
      <c r="HK21" s="174"/>
      <c r="HL21" s="174"/>
      <c r="HM21" s="174"/>
      <c r="HN21" s="174"/>
      <c r="HO21" s="174"/>
      <c r="HP21" s="174"/>
      <c r="HQ21" s="174"/>
      <c r="HR21" s="174"/>
      <c r="HS21" s="174"/>
      <c r="HT21" s="174"/>
      <c r="HU21" s="174"/>
      <c r="HV21" s="174"/>
      <c r="HW21" s="174"/>
      <c r="HX21" s="174"/>
      <c r="HY21" s="174"/>
      <c r="HZ21" s="174"/>
      <c r="IA21" s="174"/>
      <c r="IB21" s="174"/>
      <c r="IC21" s="174"/>
      <c r="ID21" s="174"/>
      <c r="IE21" s="174"/>
      <c r="IF21" s="174"/>
      <c r="IG21" s="174"/>
      <c r="IH21" s="174"/>
      <c r="II21" s="174"/>
      <c r="IJ21" s="174"/>
      <c r="IK21" s="174"/>
      <c r="IL21" s="174"/>
      <c r="IM21" s="174"/>
      <c r="IN21" s="174"/>
    </row>
    <row r="22" spans="1:248" s="186" customFormat="1" x14ac:dyDescent="0.4">
      <c r="A22" s="238" t="s">
        <v>245</v>
      </c>
      <c r="B22" s="192">
        <v>9</v>
      </c>
      <c r="C22" s="192">
        <v>2.4</v>
      </c>
      <c r="D22" s="192">
        <v>3.2</v>
      </c>
      <c r="E22" s="192">
        <v>3.8</v>
      </c>
      <c r="F22" s="192">
        <v>3.9</v>
      </c>
      <c r="G22" s="192">
        <v>4.3</v>
      </c>
      <c r="H22" s="192">
        <v>4.5</v>
      </c>
      <c r="I22" s="192">
        <v>5.5</v>
      </c>
      <c r="J22" s="192">
        <v>5.6</v>
      </c>
      <c r="K22" s="192">
        <v>5.7</v>
      </c>
      <c r="L22" s="192">
        <v>5.9</v>
      </c>
      <c r="M22" s="192">
        <v>5.4</v>
      </c>
      <c r="N22" s="192">
        <v>5.7</v>
      </c>
      <c r="O22" s="192">
        <v>7.5</v>
      </c>
      <c r="P22" s="192">
        <v>8.4</v>
      </c>
      <c r="Q22" s="191">
        <v>10.199999999999999</v>
      </c>
      <c r="R22" s="191">
        <v>11.4</v>
      </c>
      <c r="S22" s="191">
        <v>11.5</v>
      </c>
      <c r="T22" s="191">
        <v>11.1</v>
      </c>
      <c r="U22" s="191">
        <v>11.4</v>
      </c>
      <c r="V22" s="191">
        <v>11.8</v>
      </c>
      <c r="W22" s="191">
        <v>12.3</v>
      </c>
      <c r="X22" s="191">
        <v>12.5</v>
      </c>
      <c r="Y22" s="191">
        <v>13.2</v>
      </c>
      <c r="Z22" s="191">
        <v>14.6</v>
      </c>
      <c r="AA22" s="191">
        <v>15.9</v>
      </c>
      <c r="AB22" s="198">
        <v>16.7</v>
      </c>
      <c r="AC22" s="197">
        <v>14.016</v>
      </c>
      <c r="AD22" s="197">
        <v>14.9</v>
      </c>
      <c r="AE22" s="197">
        <v>16.7</v>
      </c>
      <c r="AF22" s="197">
        <v>18.027533333333334</v>
      </c>
      <c r="AG22" s="197">
        <v>19.615093333333334</v>
      </c>
      <c r="AH22" s="226">
        <v>20.7</v>
      </c>
      <c r="AI22" s="226">
        <v>18.600000000000001</v>
      </c>
      <c r="AJ22" s="237">
        <v>19.2</v>
      </c>
      <c r="AK22" s="177"/>
      <c r="AL22" s="177"/>
      <c r="AM22" s="313"/>
      <c r="AN22" s="302"/>
      <c r="AO22" s="302"/>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c r="GS22" s="174"/>
      <c r="GT22" s="174"/>
      <c r="GU22" s="174"/>
      <c r="GV22" s="174"/>
      <c r="GW22" s="174"/>
      <c r="GX22" s="174"/>
      <c r="GY22" s="174"/>
      <c r="GZ22" s="174"/>
      <c r="HA22" s="174"/>
      <c r="HB22" s="174"/>
      <c r="HC22" s="174"/>
      <c r="HD22" s="174"/>
      <c r="HE22" s="174"/>
      <c r="HF22" s="174"/>
      <c r="HG22" s="174"/>
      <c r="HH22" s="174"/>
      <c r="HI22" s="174"/>
      <c r="HJ22" s="174"/>
      <c r="HK22" s="174"/>
      <c r="HL22" s="174"/>
      <c r="HM22" s="174"/>
      <c r="HN22" s="174"/>
      <c r="HO22" s="174"/>
      <c r="HP22" s="174"/>
      <c r="HQ22" s="174"/>
      <c r="HR22" s="174"/>
      <c r="HS22" s="174"/>
      <c r="HT22" s="174"/>
      <c r="HU22" s="174"/>
      <c r="HV22" s="174"/>
      <c r="HW22" s="174"/>
      <c r="HX22" s="174"/>
      <c r="HY22" s="174"/>
      <c r="HZ22" s="174"/>
      <c r="IA22" s="174"/>
      <c r="IB22" s="174"/>
      <c r="IC22" s="174"/>
      <c r="ID22" s="174"/>
      <c r="IE22" s="174"/>
      <c r="IF22" s="174"/>
      <c r="IG22" s="174"/>
      <c r="IH22" s="174"/>
      <c r="II22" s="174"/>
      <c r="IJ22" s="174"/>
      <c r="IK22" s="174"/>
      <c r="IL22" s="174"/>
      <c r="IM22" s="174"/>
      <c r="IN22" s="174"/>
    </row>
    <row r="23" spans="1:248" s="176" customFormat="1" ht="20.25" thickBot="1" x14ac:dyDescent="0.45">
      <c r="A23" s="236" t="s">
        <v>244</v>
      </c>
      <c r="B23" s="235">
        <f t="shared" ref="B23:AJ23" si="4">SUM(B20:B22)</f>
        <v>24</v>
      </c>
      <c r="C23" s="235">
        <f t="shared" si="4"/>
        <v>8.8000000000000007</v>
      </c>
      <c r="D23" s="235">
        <f t="shared" si="4"/>
        <v>12.399999999999999</v>
      </c>
      <c r="E23" s="235">
        <f t="shared" si="4"/>
        <v>15.899999999999999</v>
      </c>
      <c r="F23" s="235">
        <f t="shared" si="4"/>
        <v>16.599999999999998</v>
      </c>
      <c r="G23" s="235">
        <f t="shared" si="4"/>
        <v>19.7</v>
      </c>
      <c r="H23" s="235">
        <f t="shared" si="4"/>
        <v>22.1</v>
      </c>
      <c r="I23" s="235">
        <f t="shared" si="4"/>
        <v>28.5</v>
      </c>
      <c r="J23" s="235">
        <f t="shared" si="4"/>
        <v>31</v>
      </c>
      <c r="K23" s="235">
        <f t="shared" si="4"/>
        <v>31.9</v>
      </c>
      <c r="L23" s="235">
        <f t="shared" si="4"/>
        <v>34.299999999999997</v>
      </c>
      <c r="M23" s="235">
        <f t="shared" si="4"/>
        <v>38.199999999999996</v>
      </c>
      <c r="N23" s="235">
        <f t="shared" si="4"/>
        <v>41.9</v>
      </c>
      <c r="O23" s="235">
        <f t="shared" si="4"/>
        <v>53.6</v>
      </c>
      <c r="P23" s="235">
        <f t="shared" si="4"/>
        <v>61.3</v>
      </c>
      <c r="Q23" s="235">
        <f t="shared" si="4"/>
        <v>63.599999999999994</v>
      </c>
      <c r="R23" s="235">
        <f t="shared" si="4"/>
        <v>73.100000000000009</v>
      </c>
      <c r="S23" s="235">
        <f t="shared" si="4"/>
        <v>76.3</v>
      </c>
      <c r="T23" s="235">
        <f t="shared" si="4"/>
        <v>74.099999999999994</v>
      </c>
      <c r="U23" s="235">
        <f t="shared" si="4"/>
        <v>76.100000000000009</v>
      </c>
      <c r="V23" s="235">
        <f t="shared" si="4"/>
        <v>76.3</v>
      </c>
      <c r="W23" s="235">
        <f t="shared" si="4"/>
        <v>78.2</v>
      </c>
      <c r="X23" s="235">
        <f t="shared" si="4"/>
        <v>78.2</v>
      </c>
      <c r="Y23" s="235">
        <f t="shared" si="4"/>
        <v>80.5</v>
      </c>
      <c r="Z23" s="235">
        <f t="shared" si="4"/>
        <v>85.399999999999991</v>
      </c>
      <c r="AA23" s="235">
        <f t="shared" si="4"/>
        <v>89.7</v>
      </c>
      <c r="AB23" s="234">
        <f t="shared" si="4"/>
        <v>87.5</v>
      </c>
      <c r="AC23" s="234">
        <f t="shared" si="4"/>
        <v>112.91000000000001</v>
      </c>
      <c r="AD23" s="234">
        <f t="shared" si="4"/>
        <v>116.20000000000002</v>
      </c>
      <c r="AE23" s="234">
        <f t="shared" si="4"/>
        <v>120.00000000000001</v>
      </c>
      <c r="AF23" s="234">
        <f t="shared" si="4"/>
        <v>123.51611021450958</v>
      </c>
      <c r="AG23" s="234">
        <f t="shared" si="4"/>
        <v>127.17258184466625</v>
      </c>
      <c r="AH23" s="233">
        <f t="shared" si="4"/>
        <v>131.5</v>
      </c>
      <c r="AI23" s="233">
        <f t="shared" si="4"/>
        <v>143.4</v>
      </c>
      <c r="AJ23" s="232">
        <f t="shared" si="4"/>
        <v>141.30000000000001</v>
      </c>
      <c r="AK23" s="177">
        <f>SUM(B23:AJ23)</f>
        <v>2395.1986920591762</v>
      </c>
      <c r="AL23" s="177"/>
      <c r="AM23" s="311"/>
      <c r="AN23" s="302"/>
      <c r="AO23" s="302"/>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c r="IF23" s="174"/>
      <c r="IG23" s="174"/>
      <c r="IH23" s="174"/>
      <c r="II23" s="174"/>
      <c r="IJ23" s="174"/>
      <c r="IK23" s="174"/>
      <c r="IL23" s="174"/>
      <c r="IM23" s="174"/>
      <c r="IN23" s="174"/>
    </row>
    <row r="24" spans="1:248" s="176" customFormat="1" ht="20.25" thickBot="1" x14ac:dyDescent="0.45">
      <c r="A24" s="231" t="s">
        <v>243</v>
      </c>
      <c r="B24" s="183">
        <f t="shared" ref="B24:AJ24" si="5">B18+B23</f>
        <v>41.3</v>
      </c>
      <c r="C24" s="183">
        <f t="shared" si="5"/>
        <v>17.2</v>
      </c>
      <c r="D24" s="183">
        <f t="shared" si="5"/>
        <v>28.5</v>
      </c>
      <c r="E24" s="183">
        <f t="shared" si="5"/>
        <v>39.199999999999996</v>
      </c>
      <c r="F24" s="183">
        <f t="shared" si="5"/>
        <v>52.2</v>
      </c>
      <c r="G24" s="183">
        <f t="shared" si="5"/>
        <v>55.5</v>
      </c>
      <c r="H24" s="183">
        <f t="shared" si="5"/>
        <v>65.400000000000006</v>
      </c>
      <c r="I24" s="183">
        <f t="shared" si="5"/>
        <v>80.400000000000006</v>
      </c>
      <c r="J24" s="183">
        <f t="shared" si="5"/>
        <v>68.8</v>
      </c>
      <c r="K24" s="183">
        <f t="shared" si="5"/>
        <v>78.5</v>
      </c>
      <c r="L24" s="183">
        <f t="shared" si="5"/>
        <v>90.5</v>
      </c>
      <c r="M24" s="183">
        <f t="shared" si="5"/>
        <v>95.5</v>
      </c>
      <c r="N24" s="183">
        <f t="shared" si="5"/>
        <v>137.30000000000001</v>
      </c>
      <c r="O24" s="183">
        <f t="shared" si="5"/>
        <v>133.69999999999999</v>
      </c>
      <c r="P24" s="183">
        <f t="shared" si="5"/>
        <v>152.1</v>
      </c>
      <c r="Q24" s="183">
        <f t="shared" si="5"/>
        <v>171.1</v>
      </c>
      <c r="R24" s="183">
        <f t="shared" si="5"/>
        <v>177</v>
      </c>
      <c r="S24" s="183">
        <f t="shared" si="5"/>
        <v>194.4</v>
      </c>
      <c r="T24" s="183">
        <f t="shared" si="5"/>
        <v>215.38</v>
      </c>
      <c r="U24" s="183">
        <f t="shared" si="5"/>
        <v>223.2</v>
      </c>
      <c r="V24" s="183">
        <f t="shared" si="5"/>
        <v>222.10000000000002</v>
      </c>
      <c r="W24" s="183">
        <f t="shared" si="5"/>
        <v>224.7</v>
      </c>
      <c r="X24" s="183">
        <f t="shared" si="5"/>
        <v>273.31</v>
      </c>
      <c r="Y24" s="183">
        <f t="shared" si="5"/>
        <v>280.255</v>
      </c>
      <c r="Z24" s="183">
        <f t="shared" si="5"/>
        <v>288.3</v>
      </c>
      <c r="AA24" s="183">
        <f t="shared" si="5"/>
        <v>283.43</v>
      </c>
      <c r="AB24" s="180">
        <f t="shared" si="5"/>
        <v>286.05</v>
      </c>
      <c r="AC24" s="180">
        <f t="shared" si="5"/>
        <v>312.65700000000004</v>
      </c>
      <c r="AD24" s="180">
        <f t="shared" si="5"/>
        <v>327.31993393999994</v>
      </c>
      <c r="AE24" s="180">
        <f t="shared" si="5"/>
        <v>362.12944282999996</v>
      </c>
      <c r="AF24" s="180">
        <f t="shared" si="5"/>
        <v>392.79931060450963</v>
      </c>
      <c r="AG24" s="180">
        <f t="shared" si="5"/>
        <v>422.49130686466617</v>
      </c>
      <c r="AH24" s="179">
        <f t="shared" si="5"/>
        <v>453.44</v>
      </c>
      <c r="AI24" s="179">
        <f t="shared" si="5"/>
        <v>461.1</v>
      </c>
      <c r="AJ24" s="178">
        <f t="shared" si="5"/>
        <v>463.701482</v>
      </c>
      <c r="AK24" s="177">
        <f>SUM(B24:AJ24)</f>
        <v>7170.9634762391761</v>
      </c>
      <c r="AL24" s="177"/>
      <c r="AM24" s="311"/>
      <c r="AN24" s="302"/>
      <c r="AO24" s="307"/>
      <c r="AR24" s="174"/>
      <c r="AS24" s="230"/>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c r="IF24" s="174"/>
      <c r="IG24" s="174"/>
      <c r="IH24" s="174"/>
      <c r="II24" s="174"/>
      <c r="IJ24" s="174"/>
      <c r="IK24" s="174"/>
      <c r="IL24" s="174"/>
      <c r="IM24" s="174"/>
      <c r="IN24" s="174"/>
    </row>
    <row r="25" spans="1:248" s="176" customFormat="1" x14ac:dyDescent="0.4">
      <c r="A25" s="229" t="s">
        <v>242</v>
      </c>
      <c r="B25" s="228">
        <v>0</v>
      </c>
      <c r="C25" s="228">
        <v>0</v>
      </c>
      <c r="D25" s="228">
        <v>0</v>
      </c>
      <c r="E25" s="228">
        <v>0</v>
      </c>
      <c r="F25" s="228">
        <v>0</v>
      </c>
      <c r="G25" s="228">
        <v>0</v>
      </c>
      <c r="H25" s="228">
        <v>0</v>
      </c>
      <c r="I25" s="228">
        <v>0</v>
      </c>
      <c r="J25" s="228">
        <v>0</v>
      </c>
      <c r="K25" s="228">
        <v>0</v>
      </c>
      <c r="L25" s="228">
        <v>0</v>
      </c>
      <c r="M25" s="228">
        <v>0</v>
      </c>
      <c r="N25" s="228">
        <v>0</v>
      </c>
      <c r="O25" s="228">
        <v>0</v>
      </c>
      <c r="P25" s="228">
        <v>0</v>
      </c>
      <c r="Q25" s="227"/>
      <c r="R25" s="228"/>
      <c r="S25" s="228"/>
      <c r="T25" s="228"/>
      <c r="U25" s="228"/>
      <c r="V25" s="227"/>
      <c r="W25" s="227"/>
      <c r="X25" s="227"/>
      <c r="Y25" s="227"/>
      <c r="Z25" s="227"/>
      <c r="AA25" s="227"/>
      <c r="AB25" s="204"/>
      <c r="AC25" s="203"/>
      <c r="AD25" s="203"/>
      <c r="AE25" s="203"/>
      <c r="AF25" s="203"/>
      <c r="AG25" s="203"/>
      <c r="AH25" s="202"/>
      <c r="AI25" s="202"/>
      <c r="AJ25" s="201"/>
      <c r="AK25" s="177"/>
      <c r="AL25" s="177"/>
      <c r="AM25" s="311"/>
      <c r="AN25" s="302"/>
      <c r="AO25" s="302"/>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c r="IF25" s="174"/>
      <c r="IG25" s="174"/>
      <c r="IH25" s="174"/>
      <c r="II25" s="174"/>
      <c r="IJ25" s="174"/>
      <c r="IK25" s="174"/>
      <c r="IL25" s="174"/>
      <c r="IM25" s="174"/>
      <c r="IN25" s="174"/>
    </row>
    <row r="26" spans="1:248" s="176" customFormat="1" x14ac:dyDescent="0.4">
      <c r="A26" s="224" t="s">
        <v>241</v>
      </c>
      <c r="B26" s="199">
        <v>0</v>
      </c>
      <c r="C26" s="199">
        <v>3</v>
      </c>
      <c r="D26" s="199">
        <v>14</v>
      </c>
      <c r="E26" s="199">
        <v>1</v>
      </c>
      <c r="F26" s="199">
        <v>8</v>
      </c>
      <c r="G26" s="199">
        <v>27</v>
      </c>
      <c r="H26" s="199">
        <v>19</v>
      </c>
      <c r="I26" s="199">
        <v>9</v>
      </c>
      <c r="J26" s="199">
        <v>10</v>
      </c>
      <c r="K26" s="199">
        <v>15</v>
      </c>
      <c r="L26" s="199">
        <v>15</v>
      </c>
      <c r="M26" s="199">
        <v>15</v>
      </c>
      <c r="N26" s="199">
        <v>23</v>
      </c>
      <c r="O26" s="199">
        <v>45</v>
      </c>
      <c r="P26" s="199">
        <v>62</v>
      </c>
      <c r="Q26" s="197">
        <v>7.1</v>
      </c>
      <c r="R26" s="199">
        <v>81.7</v>
      </c>
      <c r="S26" s="199">
        <v>107.8</v>
      </c>
      <c r="T26" s="199">
        <v>116.5</v>
      </c>
      <c r="U26" s="199">
        <v>197.8</v>
      </c>
      <c r="V26" s="197">
        <v>193.1</v>
      </c>
      <c r="W26" s="197">
        <v>115.9</v>
      </c>
      <c r="X26" s="197">
        <v>12.6</v>
      </c>
      <c r="Y26" s="197">
        <v>79.2</v>
      </c>
      <c r="Z26" s="197">
        <v>21.7</v>
      </c>
      <c r="AA26" s="197">
        <v>182.1</v>
      </c>
      <c r="AB26" s="198">
        <v>397.43809968000011</v>
      </c>
      <c r="AC26" s="197">
        <v>282.625</v>
      </c>
      <c r="AD26" s="197">
        <v>273.51942685714278</v>
      </c>
      <c r="AE26" s="197">
        <v>142.81399999999999</v>
      </c>
      <c r="AF26" s="197">
        <v>99.430963576774104</v>
      </c>
      <c r="AG26" s="197">
        <v>156.68200350000001</v>
      </c>
      <c r="AH26" s="226">
        <v>152.19999999999999</v>
      </c>
      <c r="AI26" s="226">
        <v>135.50800000000001</v>
      </c>
      <c r="AJ26" s="225">
        <v>122.74434447903229</v>
      </c>
      <c r="AK26" s="177">
        <f>SUM(B26:AJ26)</f>
        <v>3144.4618380929487</v>
      </c>
      <c r="AL26" s="177"/>
      <c r="AM26" s="313"/>
      <c r="AN26" s="302"/>
      <c r="AO26" s="302"/>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c r="GS26" s="174"/>
      <c r="GT26" s="174"/>
      <c r="GU26" s="174"/>
      <c r="GV26" s="174"/>
      <c r="GW26" s="174"/>
      <c r="GX26" s="174"/>
      <c r="GY26" s="174"/>
      <c r="GZ26" s="174"/>
      <c r="HA26" s="174"/>
      <c r="HB26" s="174"/>
      <c r="HC26" s="174"/>
      <c r="HD26" s="174"/>
      <c r="HE26" s="174"/>
      <c r="HF26" s="174"/>
      <c r="HG26" s="174"/>
      <c r="HH26" s="174"/>
      <c r="HI26" s="174"/>
      <c r="HJ26" s="174"/>
      <c r="HK26" s="174"/>
      <c r="HL26" s="174"/>
      <c r="HM26" s="174"/>
      <c r="HN26" s="174"/>
      <c r="HO26" s="174"/>
      <c r="HP26" s="174"/>
      <c r="HQ26" s="174"/>
      <c r="HR26" s="174"/>
      <c r="HS26" s="174"/>
      <c r="HT26" s="174"/>
      <c r="HU26" s="174"/>
      <c r="HV26" s="174"/>
      <c r="HW26" s="174"/>
      <c r="HX26" s="174"/>
      <c r="HY26" s="174"/>
      <c r="HZ26" s="174"/>
      <c r="IA26" s="174"/>
      <c r="IB26" s="174"/>
      <c r="IC26" s="174"/>
      <c r="ID26" s="174"/>
      <c r="IE26" s="174"/>
      <c r="IF26" s="174"/>
      <c r="IG26" s="174"/>
      <c r="IH26" s="174"/>
      <c r="II26" s="174"/>
      <c r="IJ26" s="174"/>
      <c r="IK26" s="174"/>
      <c r="IL26" s="174"/>
      <c r="IM26" s="174"/>
      <c r="IN26" s="174"/>
    </row>
    <row r="27" spans="1:248" s="186" customFormat="1" ht="20.25" thickBot="1" x14ac:dyDescent="0.45">
      <c r="A27" s="224" t="s">
        <v>240</v>
      </c>
      <c r="B27" s="192">
        <v>0</v>
      </c>
      <c r="C27" s="192">
        <v>0</v>
      </c>
      <c r="D27" s="192">
        <v>0</v>
      </c>
      <c r="E27" s="192">
        <v>0</v>
      </c>
      <c r="F27" s="192">
        <v>12</v>
      </c>
      <c r="G27" s="192">
        <v>17</v>
      </c>
      <c r="H27" s="192">
        <v>74</v>
      </c>
      <c r="I27" s="192">
        <v>11</v>
      </c>
      <c r="J27" s="192">
        <v>40</v>
      </c>
      <c r="K27" s="192">
        <v>40</v>
      </c>
      <c r="L27" s="192">
        <v>40</v>
      </c>
      <c r="M27" s="192">
        <v>40</v>
      </c>
      <c r="N27" s="192">
        <v>59</v>
      </c>
      <c r="O27" s="192">
        <v>104</v>
      </c>
      <c r="P27" s="223">
        <v>111.7</v>
      </c>
      <c r="Q27" s="222">
        <v>63.5</v>
      </c>
      <c r="R27" s="223">
        <v>0</v>
      </c>
      <c r="S27" s="223">
        <v>0</v>
      </c>
      <c r="T27" s="223">
        <v>5.4</v>
      </c>
      <c r="U27" s="223">
        <v>47.6</v>
      </c>
      <c r="V27" s="222">
        <v>64.8</v>
      </c>
      <c r="W27" s="222">
        <v>1389.6</v>
      </c>
      <c r="X27" s="222">
        <v>147.80000000000001</v>
      </c>
      <c r="Y27" s="222">
        <v>171.1</v>
      </c>
      <c r="Z27" s="222">
        <v>191</v>
      </c>
      <c r="AA27" s="222">
        <v>110.8</v>
      </c>
      <c r="AB27" s="190">
        <v>168.17764031279995</v>
      </c>
      <c r="AC27" s="221">
        <v>120.69</v>
      </c>
      <c r="AD27" s="221">
        <v>274.94753118857147</v>
      </c>
      <c r="AE27" s="221">
        <v>240.31142110419358</v>
      </c>
      <c r="AF27" s="221">
        <v>310.06640616322585</v>
      </c>
      <c r="AG27" s="221">
        <v>70.690476160000003</v>
      </c>
      <c r="AH27" s="220">
        <v>38.450000000000003</v>
      </c>
      <c r="AI27" s="220">
        <v>85.804000000000002</v>
      </c>
      <c r="AJ27" s="219">
        <v>196.15177862000002</v>
      </c>
      <c r="AK27" s="177">
        <f>SUM(B27:AJ27)</f>
        <v>4245.589253548791</v>
      </c>
      <c r="AL27" s="177"/>
      <c r="AM27" s="313"/>
      <c r="AN27" s="302"/>
      <c r="AO27" s="302"/>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4"/>
      <c r="FQ27" s="174"/>
      <c r="FR27" s="174"/>
      <c r="FS27" s="174"/>
      <c r="FT27" s="174"/>
      <c r="FU27" s="174"/>
      <c r="FV27" s="174"/>
      <c r="FW27" s="174"/>
      <c r="FX27" s="174"/>
      <c r="FY27" s="174"/>
      <c r="FZ27" s="174"/>
      <c r="GA27" s="174"/>
      <c r="GB27" s="174"/>
      <c r="GC27" s="174"/>
      <c r="GD27" s="174"/>
      <c r="GE27" s="174"/>
      <c r="GF27" s="174"/>
      <c r="GG27" s="174"/>
      <c r="GH27" s="174"/>
      <c r="GI27" s="174"/>
      <c r="GJ27" s="174"/>
      <c r="GK27" s="174"/>
      <c r="GL27" s="174"/>
      <c r="GM27" s="174"/>
      <c r="GN27" s="174"/>
      <c r="GO27" s="174"/>
      <c r="GP27" s="174"/>
      <c r="GQ27" s="174"/>
      <c r="GR27" s="174"/>
      <c r="GS27" s="174"/>
      <c r="GT27" s="174"/>
      <c r="GU27" s="174"/>
      <c r="GV27" s="174"/>
      <c r="GW27" s="174"/>
      <c r="GX27" s="174"/>
      <c r="GY27" s="174"/>
      <c r="GZ27" s="174"/>
      <c r="HA27" s="174"/>
      <c r="HB27" s="174"/>
      <c r="HC27" s="174"/>
      <c r="HD27" s="174"/>
      <c r="HE27" s="174"/>
      <c r="HF27" s="174"/>
      <c r="HG27" s="174"/>
      <c r="HH27" s="174"/>
      <c r="HI27" s="174"/>
      <c r="HJ27" s="174"/>
      <c r="HK27" s="174"/>
      <c r="HL27" s="174"/>
      <c r="HM27" s="174"/>
      <c r="HN27" s="174"/>
      <c r="HO27" s="174"/>
      <c r="HP27" s="174"/>
      <c r="HQ27" s="174"/>
      <c r="HR27" s="174"/>
      <c r="HS27" s="174"/>
      <c r="HT27" s="174"/>
      <c r="HU27" s="174"/>
      <c r="HV27" s="174"/>
      <c r="HW27" s="174"/>
      <c r="HX27" s="174"/>
      <c r="HY27" s="174"/>
      <c r="HZ27" s="174"/>
      <c r="IA27" s="174"/>
      <c r="IB27" s="174"/>
      <c r="IC27" s="174"/>
      <c r="ID27" s="174"/>
      <c r="IE27" s="174"/>
      <c r="IF27" s="174"/>
      <c r="IG27" s="174"/>
      <c r="IH27" s="174"/>
      <c r="II27" s="174"/>
      <c r="IJ27" s="174"/>
      <c r="IK27" s="174"/>
      <c r="IL27" s="174"/>
      <c r="IM27" s="174"/>
      <c r="IN27" s="174"/>
    </row>
    <row r="28" spans="1:248" s="176" customFormat="1" ht="21" thickTop="1" thickBot="1" x14ac:dyDescent="0.45">
      <c r="A28" s="218" t="s">
        <v>239</v>
      </c>
      <c r="B28" s="217">
        <f t="shared" ref="B28:AJ28" si="6">B26+B27</f>
        <v>0</v>
      </c>
      <c r="C28" s="217">
        <f t="shared" si="6"/>
        <v>3</v>
      </c>
      <c r="D28" s="217">
        <f t="shared" si="6"/>
        <v>14</v>
      </c>
      <c r="E28" s="217">
        <f t="shared" si="6"/>
        <v>1</v>
      </c>
      <c r="F28" s="217">
        <f t="shared" si="6"/>
        <v>20</v>
      </c>
      <c r="G28" s="217">
        <f t="shared" si="6"/>
        <v>44</v>
      </c>
      <c r="H28" s="217">
        <f t="shared" si="6"/>
        <v>93</v>
      </c>
      <c r="I28" s="217">
        <f t="shared" si="6"/>
        <v>20</v>
      </c>
      <c r="J28" s="217">
        <f t="shared" si="6"/>
        <v>50</v>
      </c>
      <c r="K28" s="217">
        <f t="shared" si="6"/>
        <v>55</v>
      </c>
      <c r="L28" s="217">
        <f t="shared" si="6"/>
        <v>55</v>
      </c>
      <c r="M28" s="217">
        <f t="shared" si="6"/>
        <v>55</v>
      </c>
      <c r="N28" s="217">
        <f t="shared" si="6"/>
        <v>82</v>
      </c>
      <c r="O28" s="217">
        <f t="shared" si="6"/>
        <v>149</v>
      </c>
      <c r="P28" s="217">
        <f t="shared" si="6"/>
        <v>173.7</v>
      </c>
      <c r="Q28" s="217">
        <f t="shared" si="6"/>
        <v>70.599999999999994</v>
      </c>
      <c r="R28" s="217">
        <f t="shared" si="6"/>
        <v>81.7</v>
      </c>
      <c r="S28" s="217">
        <f t="shared" si="6"/>
        <v>107.8</v>
      </c>
      <c r="T28" s="217">
        <f t="shared" si="6"/>
        <v>121.9</v>
      </c>
      <c r="U28" s="217">
        <f t="shared" si="6"/>
        <v>245.4</v>
      </c>
      <c r="V28" s="217">
        <f t="shared" si="6"/>
        <v>257.89999999999998</v>
      </c>
      <c r="W28" s="217">
        <f t="shared" si="6"/>
        <v>1505.5</v>
      </c>
      <c r="X28" s="217">
        <f t="shared" si="6"/>
        <v>160.4</v>
      </c>
      <c r="Y28" s="217">
        <f t="shared" si="6"/>
        <v>250.3</v>
      </c>
      <c r="Z28" s="217">
        <f t="shared" si="6"/>
        <v>212.7</v>
      </c>
      <c r="AA28" s="217">
        <f t="shared" si="6"/>
        <v>292.89999999999998</v>
      </c>
      <c r="AB28" s="216">
        <f t="shared" si="6"/>
        <v>565.61573999280006</v>
      </c>
      <c r="AC28" s="216">
        <f t="shared" si="6"/>
        <v>403.315</v>
      </c>
      <c r="AD28" s="216">
        <f t="shared" si="6"/>
        <v>548.46695804571425</v>
      </c>
      <c r="AE28" s="216">
        <f t="shared" si="6"/>
        <v>383.12542110419361</v>
      </c>
      <c r="AF28" s="216">
        <f t="shared" si="6"/>
        <v>409.49736973999995</v>
      </c>
      <c r="AG28" s="216">
        <f t="shared" si="6"/>
        <v>227.37247966000001</v>
      </c>
      <c r="AH28" s="215">
        <f t="shared" si="6"/>
        <v>190.64999999999998</v>
      </c>
      <c r="AI28" s="215">
        <f t="shared" si="6"/>
        <v>221.31200000000001</v>
      </c>
      <c r="AJ28" s="214">
        <f t="shared" si="6"/>
        <v>318.89612309903231</v>
      </c>
      <c r="AK28" s="177">
        <f>SUM(B28:AJ28)</f>
        <v>7390.0510916417388</v>
      </c>
      <c r="AL28" s="177"/>
      <c r="AM28" s="311"/>
      <c r="AN28" s="302"/>
      <c r="AO28" s="302"/>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4"/>
      <c r="FQ28" s="174"/>
      <c r="FR28" s="174"/>
      <c r="FS28" s="174"/>
      <c r="FT28" s="174"/>
      <c r="FU28" s="174"/>
      <c r="FV28" s="174"/>
      <c r="FW28" s="174"/>
      <c r="FX28" s="174"/>
      <c r="FY28" s="174"/>
      <c r="FZ28" s="174"/>
      <c r="GA28" s="174"/>
      <c r="GB28" s="174"/>
      <c r="GC28" s="174"/>
      <c r="GD28" s="174"/>
      <c r="GE28" s="174"/>
      <c r="GF28" s="174"/>
      <c r="GG28" s="174"/>
      <c r="GH28" s="174"/>
      <c r="GI28" s="174"/>
      <c r="GJ28" s="174"/>
      <c r="GK28" s="174"/>
      <c r="GL28" s="174"/>
      <c r="GM28" s="174"/>
      <c r="GN28" s="174"/>
      <c r="GO28" s="174"/>
      <c r="GP28" s="174"/>
      <c r="GQ28" s="174"/>
      <c r="GR28" s="174"/>
      <c r="GS28" s="174"/>
      <c r="GT28" s="174"/>
      <c r="GU28" s="174"/>
      <c r="GV28" s="174"/>
      <c r="GW28" s="174"/>
      <c r="GX28" s="174"/>
      <c r="GY28" s="174"/>
      <c r="GZ28" s="174"/>
      <c r="HA28" s="174"/>
      <c r="HB28" s="174"/>
      <c r="HC28" s="174"/>
      <c r="HD28" s="174"/>
      <c r="HE28" s="174"/>
      <c r="HF28" s="174"/>
      <c r="HG28" s="174"/>
      <c r="HH28" s="174"/>
      <c r="HI28" s="174"/>
      <c r="HJ28" s="174"/>
      <c r="HK28" s="174"/>
      <c r="HL28" s="174"/>
      <c r="HM28" s="174"/>
      <c r="HN28" s="174"/>
      <c r="HO28" s="174"/>
      <c r="HP28" s="174"/>
      <c r="HQ28" s="174"/>
      <c r="HR28" s="174"/>
      <c r="HS28" s="174"/>
      <c r="HT28" s="174"/>
      <c r="HU28" s="174"/>
      <c r="HV28" s="174"/>
      <c r="HW28" s="174"/>
      <c r="HX28" s="174"/>
      <c r="HY28" s="174"/>
      <c r="HZ28" s="174"/>
      <c r="IA28" s="174"/>
      <c r="IB28" s="174"/>
      <c r="IC28" s="174"/>
      <c r="ID28" s="174"/>
      <c r="IE28" s="174"/>
      <c r="IF28" s="174"/>
      <c r="IG28" s="174"/>
      <c r="IH28" s="174"/>
      <c r="II28" s="174"/>
      <c r="IJ28" s="174"/>
      <c r="IK28" s="174"/>
      <c r="IL28" s="174"/>
      <c r="IM28" s="174"/>
      <c r="IN28" s="174"/>
    </row>
    <row r="29" spans="1:248" s="176" customFormat="1" ht="20.25" thickBot="1" x14ac:dyDescent="0.45">
      <c r="A29" s="213" t="s">
        <v>238</v>
      </c>
      <c r="B29" s="212">
        <f t="shared" ref="B29:AJ29" si="7">B24+B28</f>
        <v>41.3</v>
      </c>
      <c r="C29" s="212">
        <f t="shared" si="7"/>
        <v>20.2</v>
      </c>
      <c r="D29" s="212">
        <f t="shared" si="7"/>
        <v>42.5</v>
      </c>
      <c r="E29" s="212">
        <f t="shared" si="7"/>
        <v>40.199999999999996</v>
      </c>
      <c r="F29" s="212">
        <f t="shared" si="7"/>
        <v>72.2</v>
      </c>
      <c r="G29" s="212">
        <f t="shared" si="7"/>
        <v>99.5</v>
      </c>
      <c r="H29" s="212">
        <f t="shared" si="7"/>
        <v>158.4</v>
      </c>
      <c r="I29" s="212">
        <f t="shared" si="7"/>
        <v>100.4</v>
      </c>
      <c r="J29" s="212">
        <f t="shared" si="7"/>
        <v>118.8</v>
      </c>
      <c r="K29" s="212">
        <f t="shared" si="7"/>
        <v>133.5</v>
      </c>
      <c r="L29" s="212">
        <f t="shared" si="7"/>
        <v>145.5</v>
      </c>
      <c r="M29" s="212">
        <f t="shared" si="7"/>
        <v>150.5</v>
      </c>
      <c r="N29" s="212">
        <f t="shared" si="7"/>
        <v>219.3</v>
      </c>
      <c r="O29" s="212">
        <f t="shared" si="7"/>
        <v>282.7</v>
      </c>
      <c r="P29" s="212">
        <f t="shared" si="7"/>
        <v>325.79999999999995</v>
      </c>
      <c r="Q29" s="212">
        <f t="shared" si="7"/>
        <v>241.7</v>
      </c>
      <c r="R29" s="212">
        <f t="shared" si="7"/>
        <v>258.7</v>
      </c>
      <c r="S29" s="212">
        <f t="shared" si="7"/>
        <v>302.2</v>
      </c>
      <c r="T29" s="212">
        <f t="shared" si="7"/>
        <v>337.28</v>
      </c>
      <c r="U29" s="212">
        <f t="shared" si="7"/>
        <v>468.6</v>
      </c>
      <c r="V29" s="212">
        <f t="shared" si="7"/>
        <v>480</v>
      </c>
      <c r="W29" s="212">
        <f t="shared" si="7"/>
        <v>1730.2</v>
      </c>
      <c r="X29" s="212">
        <f t="shared" si="7"/>
        <v>433.71000000000004</v>
      </c>
      <c r="Y29" s="212">
        <f t="shared" si="7"/>
        <v>530.55500000000006</v>
      </c>
      <c r="Z29" s="212">
        <f t="shared" si="7"/>
        <v>501</v>
      </c>
      <c r="AA29" s="212">
        <f t="shared" si="7"/>
        <v>576.32999999999993</v>
      </c>
      <c r="AB29" s="211">
        <f t="shared" si="7"/>
        <v>851.66573999280013</v>
      </c>
      <c r="AC29" s="210">
        <f t="shared" si="7"/>
        <v>715.97199999999998</v>
      </c>
      <c r="AD29" s="210">
        <f t="shared" si="7"/>
        <v>875.78689198571419</v>
      </c>
      <c r="AE29" s="210">
        <f t="shared" si="7"/>
        <v>745.25486393419351</v>
      </c>
      <c r="AF29" s="210">
        <f t="shared" si="7"/>
        <v>802.29668034450958</v>
      </c>
      <c r="AG29" s="210">
        <f t="shared" si="7"/>
        <v>649.86378652466624</v>
      </c>
      <c r="AH29" s="209">
        <f t="shared" si="7"/>
        <v>644.08999999999992</v>
      </c>
      <c r="AI29" s="209">
        <f t="shared" si="7"/>
        <v>682.41200000000003</v>
      </c>
      <c r="AJ29" s="208">
        <f t="shared" si="7"/>
        <v>782.59760509903231</v>
      </c>
      <c r="AK29" s="177">
        <f>SUM(B29:AJ29)</f>
        <v>14561.014567880913</v>
      </c>
      <c r="AL29" s="177"/>
      <c r="AM29" s="311"/>
      <c r="AN29" s="302"/>
      <c r="AO29" s="302"/>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row>
    <row r="30" spans="1:248" s="176" customFormat="1" x14ac:dyDescent="0.4">
      <c r="A30" s="207" t="s">
        <v>237</v>
      </c>
      <c r="B30" s="206">
        <v>0</v>
      </c>
      <c r="C30" s="206">
        <v>0</v>
      </c>
      <c r="D30" s="206">
        <v>0</v>
      </c>
      <c r="E30" s="206">
        <v>0</v>
      </c>
      <c r="F30" s="206">
        <v>0</v>
      </c>
      <c r="G30" s="206">
        <v>0</v>
      </c>
      <c r="H30" s="206">
        <v>0</v>
      </c>
      <c r="I30" s="206">
        <v>0</v>
      </c>
      <c r="J30" s="206">
        <v>0</v>
      </c>
      <c r="K30" s="206">
        <v>0</v>
      </c>
      <c r="L30" s="206">
        <v>0</v>
      </c>
      <c r="M30" s="206">
        <v>0</v>
      </c>
      <c r="N30" s="206">
        <v>0</v>
      </c>
      <c r="O30" s="206">
        <v>0</v>
      </c>
      <c r="P30" s="206">
        <v>0</v>
      </c>
      <c r="Q30" s="205"/>
      <c r="R30" s="206"/>
      <c r="S30" s="206"/>
      <c r="T30" s="206"/>
      <c r="U30" s="206"/>
      <c r="V30" s="205"/>
      <c r="W30" s="205"/>
      <c r="X30" s="205"/>
      <c r="Y30" s="205"/>
      <c r="Z30" s="205"/>
      <c r="AA30" s="205"/>
      <c r="AB30" s="204"/>
      <c r="AC30" s="203"/>
      <c r="AD30" s="203"/>
      <c r="AE30" s="203"/>
      <c r="AF30" s="203"/>
      <c r="AG30" s="203"/>
      <c r="AH30" s="202"/>
      <c r="AI30" s="202"/>
      <c r="AJ30" s="201"/>
      <c r="AK30" s="177"/>
      <c r="AL30" s="177"/>
      <c r="AM30" s="311"/>
      <c r="AN30" s="302"/>
      <c r="AO30" s="302"/>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row>
    <row r="31" spans="1:248" s="186" customFormat="1" x14ac:dyDescent="0.4">
      <c r="A31" s="200" t="s">
        <v>236</v>
      </c>
      <c r="B31" s="199">
        <v>0</v>
      </c>
      <c r="C31" s="199">
        <v>0</v>
      </c>
      <c r="D31" s="199">
        <v>0</v>
      </c>
      <c r="E31" s="199">
        <v>0</v>
      </c>
      <c r="F31" s="199">
        <v>0</v>
      </c>
      <c r="G31" s="199">
        <v>0</v>
      </c>
      <c r="H31" s="199">
        <v>0</v>
      </c>
      <c r="I31" s="199">
        <v>0</v>
      </c>
      <c r="J31" s="199">
        <v>0</v>
      </c>
      <c r="K31" s="199">
        <v>0</v>
      </c>
      <c r="L31" s="199">
        <v>0</v>
      </c>
      <c r="M31" s="199">
        <v>0</v>
      </c>
      <c r="N31" s="199">
        <v>0</v>
      </c>
      <c r="O31" s="199">
        <v>0</v>
      </c>
      <c r="P31" s="199">
        <v>0</v>
      </c>
      <c r="Q31" s="197">
        <v>-45.2</v>
      </c>
      <c r="R31" s="199">
        <v>-25.5</v>
      </c>
      <c r="S31" s="199">
        <v>-29.7</v>
      </c>
      <c r="T31" s="199">
        <v>-35.700000000000003</v>
      </c>
      <c r="U31" s="199">
        <v>-46</v>
      </c>
      <c r="V31" s="197">
        <v>-50.4</v>
      </c>
      <c r="W31" s="197">
        <v>-336.6</v>
      </c>
      <c r="X31" s="197">
        <v>-66.400000000000006</v>
      </c>
      <c r="Y31" s="197">
        <v>-73.599999999999994</v>
      </c>
      <c r="Z31" s="197">
        <v>-77</v>
      </c>
      <c r="AA31" s="197">
        <v>-57.7</v>
      </c>
      <c r="AB31" s="198">
        <v>-76.352833301624401</v>
      </c>
      <c r="AC31" s="197">
        <v>-66.099999999999994</v>
      </c>
      <c r="AD31" s="197">
        <v>-100.50973003828143</v>
      </c>
      <c r="AE31" s="197">
        <v>-99.498658511615204</v>
      </c>
      <c r="AF31" s="197">
        <v>-122.842830841389</v>
      </c>
      <c r="AG31" s="197">
        <v>-85.34922832657</v>
      </c>
      <c r="AH31" s="196">
        <f>-(AH4+AH5+AH9+AH27)*0.223</f>
        <v>-76.981896231000007</v>
      </c>
      <c r="AI31" s="196">
        <f>-(AI4+AI5+AI9+AI10+AI27)*0.223</f>
        <v>-84.094192000000007</v>
      </c>
      <c r="AJ31" s="195">
        <f>-(AJ4+AJ5+AJ9+AJ10+AJ27)*0.223</f>
        <v>-103.85257379362</v>
      </c>
      <c r="AK31" s="194">
        <f>SUM(B31:AJ31)</f>
        <v>-1659.3819430441004</v>
      </c>
      <c r="AL31" s="194"/>
      <c r="AM31" s="314"/>
      <c r="AN31" s="302"/>
      <c r="AO31" s="302"/>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row>
    <row r="32" spans="1:248" s="186" customFormat="1" ht="20.25" thickBot="1" x14ac:dyDescent="0.45">
      <c r="A32" s="193" t="s">
        <v>235</v>
      </c>
      <c r="B32" s="192">
        <v>0</v>
      </c>
      <c r="C32" s="192">
        <v>0</v>
      </c>
      <c r="D32" s="192">
        <v>0</v>
      </c>
      <c r="E32" s="192">
        <v>0</v>
      </c>
      <c r="F32" s="192">
        <v>0</v>
      </c>
      <c r="G32" s="192">
        <v>0</v>
      </c>
      <c r="H32" s="192">
        <v>0</v>
      </c>
      <c r="I32" s="192">
        <v>0</v>
      </c>
      <c r="J32" s="192">
        <v>0</v>
      </c>
      <c r="K32" s="192">
        <v>0</v>
      </c>
      <c r="L32" s="192">
        <v>0</v>
      </c>
      <c r="M32" s="192">
        <v>0</v>
      </c>
      <c r="N32" s="192">
        <v>0</v>
      </c>
      <c r="O32" s="192">
        <v>0</v>
      </c>
      <c r="P32" s="192">
        <v>0</v>
      </c>
      <c r="Q32" s="191">
        <v>0</v>
      </c>
      <c r="R32" s="192">
        <v>0</v>
      </c>
      <c r="S32" s="192">
        <v>0</v>
      </c>
      <c r="T32" s="192">
        <v>0</v>
      </c>
      <c r="U32" s="192">
        <v>0</v>
      </c>
      <c r="V32" s="191">
        <v>0</v>
      </c>
      <c r="W32" s="191">
        <v>-246.5</v>
      </c>
      <c r="X32" s="191">
        <v>0</v>
      </c>
      <c r="Y32" s="191">
        <v>-78.7</v>
      </c>
      <c r="Z32" s="191">
        <v>0</v>
      </c>
      <c r="AA32" s="191">
        <v>0</v>
      </c>
      <c r="AB32" s="190">
        <v>0</v>
      </c>
      <c r="AC32" s="190">
        <v>0</v>
      </c>
      <c r="AD32" s="190">
        <v>0</v>
      </c>
      <c r="AE32" s="190">
        <v>0</v>
      </c>
      <c r="AF32" s="190">
        <v>0</v>
      </c>
      <c r="AG32" s="190">
        <v>0</v>
      </c>
      <c r="AH32" s="189">
        <v>0</v>
      </c>
      <c r="AI32" s="189">
        <v>0</v>
      </c>
      <c r="AJ32" s="188">
        <v>0</v>
      </c>
      <c r="AK32" s="187">
        <f>SUM(B32:AJ32)</f>
        <v>-325.2</v>
      </c>
      <c r="AL32" s="187"/>
      <c r="AM32" s="315"/>
      <c r="AN32" s="302"/>
      <c r="AO32" s="302"/>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row>
    <row r="33" spans="1:248" s="176" customFormat="1" ht="20.25" thickBot="1" x14ac:dyDescent="0.45">
      <c r="A33" s="185" t="s">
        <v>234</v>
      </c>
      <c r="B33" s="183">
        <f t="shared" ref="B33:AJ33" si="8">SUM(B31:B32)</f>
        <v>0</v>
      </c>
      <c r="C33" s="183">
        <f t="shared" si="8"/>
        <v>0</v>
      </c>
      <c r="D33" s="183">
        <f t="shared" si="8"/>
        <v>0</v>
      </c>
      <c r="E33" s="183">
        <f t="shared" si="8"/>
        <v>0</v>
      </c>
      <c r="F33" s="183">
        <f t="shared" si="8"/>
        <v>0</v>
      </c>
      <c r="G33" s="183">
        <f t="shared" si="8"/>
        <v>0</v>
      </c>
      <c r="H33" s="183">
        <f t="shared" si="8"/>
        <v>0</v>
      </c>
      <c r="I33" s="183">
        <f t="shared" si="8"/>
        <v>0</v>
      </c>
      <c r="J33" s="183">
        <f t="shared" si="8"/>
        <v>0</v>
      </c>
      <c r="K33" s="183">
        <f t="shared" si="8"/>
        <v>0</v>
      </c>
      <c r="L33" s="183">
        <f t="shared" si="8"/>
        <v>0</v>
      </c>
      <c r="M33" s="183">
        <f t="shared" si="8"/>
        <v>0</v>
      </c>
      <c r="N33" s="183">
        <f t="shared" si="8"/>
        <v>0</v>
      </c>
      <c r="O33" s="183">
        <f t="shared" si="8"/>
        <v>0</v>
      </c>
      <c r="P33" s="183">
        <f t="shared" si="8"/>
        <v>0</v>
      </c>
      <c r="Q33" s="183">
        <f t="shared" si="8"/>
        <v>-45.2</v>
      </c>
      <c r="R33" s="184">
        <f t="shared" si="8"/>
        <v>-25.5</v>
      </c>
      <c r="S33" s="184">
        <f t="shared" si="8"/>
        <v>-29.7</v>
      </c>
      <c r="T33" s="184">
        <f t="shared" si="8"/>
        <v>-35.700000000000003</v>
      </c>
      <c r="U33" s="184">
        <f t="shared" si="8"/>
        <v>-46</v>
      </c>
      <c r="V33" s="183">
        <f t="shared" si="8"/>
        <v>-50.4</v>
      </c>
      <c r="W33" s="183">
        <f t="shared" si="8"/>
        <v>-583.1</v>
      </c>
      <c r="X33" s="183">
        <f t="shared" si="8"/>
        <v>-66.400000000000006</v>
      </c>
      <c r="Y33" s="183">
        <f t="shared" si="8"/>
        <v>-152.30000000000001</v>
      </c>
      <c r="Z33" s="183">
        <f t="shared" si="8"/>
        <v>-77</v>
      </c>
      <c r="AA33" s="183">
        <f t="shared" si="8"/>
        <v>-57.7</v>
      </c>
      <c r="AB33" s="182">
        <f t="shared" si="8"/>
        <v>-76.352833301624401</v>
      </c>
      <c r="AC33" s="181">
        <f t="shared" si="8"/>
        <v>-66.099999999999994</v>
      </c>
      <c r="AD33" s="181">
        <f t="shared" si="8"/>
        <v>-100.50973003828143</v>
      </c>
      <c r="AE33" s="181">
        <f t="shared" si="8"/>
        <v>-99.498658511615204</v>
      </c>
      <c r="AF33" s="181">
        <f t="shared" si="8"/>
        <v>-122.842830841389</v>
      </c>
      <c r="AG33" s="180">
        <f t="shared" si="8"/>
        <v>-85.34922832657</v>
      </c>
      <c r="AH33" s="179">
        <f t="shared" si="8"/>
        <v>-76.981896231000007</v>
      </c>
      <c r="AI33" s="179">
        <f t="shared" si="8"/>
        <v>-84.094192000000007</v>
      </c>
      <c r="AJ33" s="178">
        <f t="shared" si="8"/>
        <v>-103.85257379362</v>
      </c>
      <c r="AK33" s="177">
        <f>SUM(B33:AJ33)</f>
        <v>-1984.5819430441002</v>
      </c>
      <c r="AL33" s="177"/>
      <c r="AM33" s="311"/>
      <c r="AN33" s="302"/>
      <c r="AO33" s="302"/>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4"/>
      <c r="FQ33" s="174"/>
      <c r="FR33" s="174"/>
      <c r="FS33" s="174"/>
      <c r="FT33" s="174"/>
      <c r="FU33" s="174"/>
      <c r="FV33" s="174"/>
      <c r="FW33" s="174"/>
      <c r="FX33" s="174"/>
      <c r="FY33" s="174"/>
      <c r="FZ33" s="174"/>
      <c r="GA33" s="174"/>
      <c r="GB33" s="174"/>
      <c r="GC33" s="174"/>
      <c r="GD33" s="174"/>
      <c r="GE33" s="174"/>
      <c r="GF33" s="174"/>
      <c r="GG33" s="174"/>
      <c r="GH33" s="174"/>
      <c r="GI33" s="174"/>
      <c r="GJ33" s="174"/>
      <c r="GK33" s="174"/>
      <c r="GL33" s="174"/>
      <c r="GM33" s="174"/>
      <c r="GN33" s="174"/>
      <c r="GO33" s="174"/>
      <c r="GP33" s="174"/>
      <c r="GQ33" s="174"/>
      <c r="GR33" s="174"/>
      <c r="GS33" s="174"/>
      <c r="GT33" s="174"/>
      <c r="GU33" s="174"/>
      <c r="GV33" s="174"/>
      <c r="GW33" s="174"/>
      <c r="GX33" s="174"/>
      <c r="GY33" s="174"/>
      <c r="GZ33" s="174"/>
      <c r="HA33" s="174"/>
      <c r="HB33" s="174"/>
      <c r="HC33" s="174"/>
      <c r="HD33" s="174"/>
      <c r="HE33" s="174"/>
      <c r="HF33" s="174"/>
      <c r="HG33" s="174"/>
      <c r="HH33" s="174"/>
      <c r="HI33" s="174"/>
      <c r="HJ33" s="174"/>
      <c r="HK33" s="174"/>
      <c r="HL33" s="174"/>
      <c r="HM33" s="174"/>
      <c r="HN33" s="174"/>
      <c r="HO33" s="174"/>
      <c r="HP33" s="174"/>
      <c r="HQ33" s="174"/>
      <c r="HR33" s="174"/>
      <c r="HS33" s="174"/>
      <c r="HT33" s="174"/>
      <c r="HU33" s="174"/>
      <c r="HV33" s="174"/>
      <c r="HW33" s="174"/>
      <c r="HX33" s="174"/>
      <c r="HY33" s="174"/>
      <c r="HZ33" s="174"/>
      <c r="IA33" s="174"/>
      <c r="IB33" s="174"/>
      <c r="IC33" s="174"/>
      <c r="ID33" s="174"/>
      <c r="IE33" s="174"/>
      <c r="IF33" s="174"/>
      <c r="IG33" s="174"/>
      <c r="IH33" s="174"/>
      <c r="II33" s="174"/>
      <c r="IJ33" s="174"/>
      <c r="IK33" s="174"/>
      <c r="IL33" s="174"/>
      <c r="IM33" s="174"/>
      <c r="IN33" s="174"/>
    </row>
    <row r="34" spans="1:248" x14ac:dyDescent="0.4">
      <c r="A34" s="320" t="s">
        <v>233</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175"/>
      <c r="AL34" s="175"/>
      <c r="AM34" s="311"/>
      <c r="AN34" s="302"/>
      <c r="AO34" s="302"/>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row>
    <row r="35" spans="1:248" x14ac:dyDescent="0.4">
      <c r="A35" s="321" t="s">
        <v>232</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173"/>
      <c r="AL35" s="173"/>
    </row>
    <row r="36" spans="1:248" x14ac:dyDescent="0.4">
      <c r="A36" s="322" t="s">
        <v>231</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173"/>
      <c r="AL36" s="173"/>
    </row>
    <row r="37" spans="1:248" x14ac:dyDescent="0.4">
      <c r="A37" s="322" t="s">
        <v>230</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173"/>
      <c r="AL37" s="173"/>
    </row>
    <row r="38" spans="1:248" x14ac:dyDescent="0.4">
      <c r="A38" s="316" t="s">
        <v>229</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173"/>
      <c r="AL38" s="173"/>
    </row>
    <row r="39" spans="1:248" x14ac:dyDescent="0.4">
      <c r="A39" s="170"/>
      <c r="B39" s="170"/>
      <c r="C39" s="170"/>
      <c r="D39" s="170"/>
      <c r="E39" s="170"/>
      <c r="F39" s="170"/>
      <c r="G39" s="170"/>
      <c r="H39" s="170"/>
      <c r="I39" s="170"/>
      <c r="J39" s="170"/>
      <c r="K39" s="170"/>
      <c r="L39" s="170"/>
      <c r="M39" s="170"/>
      <c r="N39" s="170"/>
      <c r="O39" s="170"/>
      <c r="P39" s="170"/>
      <c r="Q39" s="171"/>
      <c r="R39" s="170"/>
      <c r="S39" s="170"/>
      <c r="T39" s="170"/>
      <c r="U39" s="170"/>
      <c r="V39" s="169"/>
      <c r="W39" s="169"/>
      <c r="X39" s="169"/>
      <c r="Y39" s="169"/>
      <c r="Z39" s="169"/>
      <c r="AA39" s="169"/>
      <c r="AB39" s="169"/>
    </row>
    <row r="40" spans="1:248" x14ac:dyDescent="0.4">
      <c r="A40" s="170"/>
      <c r="B40" s="170"/>
      <c r="C40" s="170"/>
      <c r="D40" s="170"/>
      <c r="E40" s="170"/>
      <c r="F40" s="170"/>
      <c r="G40" s="170"/>
      <c r="H40" s="170"/>
      <c r="I40" s="170"/>
      <c r="J40" s="170"/>
      <c r="K40" s="170"/>
      <c r="L40" s="170"/>
      <c r="M40" s="170"/>
      <c r="N40" s="170"/>
      <c r="O40" s="170"/>
      <c r="P40" s="170"/>
      <c r="Q40" s="171"/>
      <c r="R40" s="170"/>
      <c r="S40" s="170"/>
      <c r="T40" s="170"/>
      <c r="U40" s="170"/>
      <c r="V40" s="169"/>
      <c r="W40" s="169"/>
      <c r="X40" s="169"/>
      <c r="Y40" s="169"/>
      <c r="Z40" s="169"/>
      <c r="AA40" s="169"/>
      <c r="AB40" s="169"/>
    </row>
    <row r="41" spans="1:248" x14ac:dyDescent="0.4">
      <c r="A41" s="170"/>
      <c r="B41" s="170"/>
      <c r="C41" s="170"/>
      <c r="D41" s="170"/>
      <c r="E41" s="170"/>
      <c r="F41" s="170"/>
      <c r="G41" s="170"/>
      <c r="H41" s="170"/>
      <c r="I41" s="170"/>
      <c r="J41" s="170"/>
      <c r="K41" s="170"/>
      <c r="L41" s="170"/>
      <c r="M41" s="170"/>
      <c r="N41" s="170"/>
      <c r="O41" s="170"/>
      <c r="P41" s="170"/>
      <c r="Q41" s="171"/>
      <c r="R41" s="170"/>
      <c r="S41" s="170"/>
      <c r="T41" s="170"/>
      <c r="U41" s="170"/>
      <c r="V41" s="169"/>
      <c r="W41" s="169"/>
      <c r="X41" s="169"/>
      <c r="Y41" s="169"/>
      <c r="Z41" s="169"/>
      <c r="AA41" s="169"/>
      <c r="AB41" s="169"/>
    </row>
    <row r="42" spans="1:248" x14ac:dyDescent="0.4">
      <c r="A42" s="170"/>
      <c r="B42" s="170"/>
      <c r="C42" s="170"/>
      <c r="D42" s="170"/>
      <c r="E42" s="170"/>
      <c r="F42" s="170"/>
      <c r="G42" s="170"/>
      <c r="H42" s="170"/>
      <c r="I42" s="170"/>
      <c r="J42" s="170"/>
      <c r="K42" s="170"/>
      <c r="L42" s="170"/>
      <c r="M42" s="170"/>
      <c r="N42" s="170"/>
      <c r="O42" s="170"/>
      <c r="P42" s="170"/>
      <c r="Q42" s="171"/>
      <c r="R42" s="170"/>
      <c r="S42" s="170"/>
      <c r="T42" s="170"/>
      <c r="U42" s="170"/>
      <c r="V42" s="169"/>
      <c r="W42" s="169"/>
      <c r="X42" s="169"/>
      <c r="Y42" s="169"/>
      <c r="Z42" s="169"/>
      <c r="AA42" s="169"/>
      <c r="AB42" s="169"/>
    </row>
    <row r="43" spans="1:248" x14ac:dyDescent="0.4">
      <c r="A43" s="170"/>
      <c r="B43" s="170"/>
      <c r="C43" s="170"/>
      <c r="D43" s="170"/>
      <c r="E43" s="170"/>
      <c r="F43" s="170"/>
      <c r="G43" s="170"/>
      <c r="H43" s="170"/>
      <c r="I43" s="170"/>
      <c r="J43" s="170"/>
      <c r="K43" s="170"/>
      <c r="L43" s="170"/>
      <c r="M43" s="170"/>
      <c r="N43" s="170"/>
      <c r="O43" s="170"/>
      <c r="P43" s="170"/>
      <c r="Q43" s="171"/>
      <c r="R43" s="170"/>
      <c r="S43" s="170"/>
      <c r="T43" s="170"/>
      <c r="U43" s="170"/>
      <c r="V43" s="169"/>
      <c r="W43" s="169"/>
      <c r="X43" s="169"/>
      <c r="Y43" s="169"/>
      <c r="Z43" s="169"/>
      <c r="AA43" s="169"/>
      <c r="AB43" s="169"/>
    </row>
    <row r="44" spans="1:248" x14ac:dyDescent="0.4">
      <c r="A44" s="170"/>
      <c r="B44" s="170"/>
      <c r="C44" s="170"/>
      <c r="D44" s="170"/>
      <c r="E44" s="170"/>
      <c r="F44" s="170"/>
      <c r="G44" s="170"/>
      <c r="H44" s="170"/>
      <c r="I44" s="170"/>
      <c r="J44" s="170"/>
      <c r="K44" s="170"/>
      <c r="L44" s="170"/>
      <c r="M44" s="170"/>
      <c r="N44" s="170"/>
      <c r="O44" s="170"/>
      <c r="P44" s="170"/>
      <c r="Q44" s="171"/>
      <c r="R44" s="170"/>
      <c r="S44" s="170"/>
      <c r="T44" s="170"/>
      <c r="U44" s="170"/>
      <c r="V44" s="169"/>
      <c r="W44" s="169"/>
      <c r="X44" s="169"/>
      <c r="Y44" s="169"/>
      <c r="Z44" s="169"/>
      <c r="AA44" s="169"/>
      <c r="AB44" s="169"/>
    </row>
    <row r="45" spans="1:248" x14ac:dyDescent="0.4">
      <c r="A45" s="170"/>
      <c r="B45" s="170"/>
      <c r="C45" s="170"/>
      <c r="D45" s="170"/>
      <c r="E45" s="170"/>
      <c r="F45" s="170"/>
      <c r="G45" s="170"/>
      <c r="H45" s="170"/>
      <c r="I45" s="170"/>
      <c r="J45" s="170"/>
      <c r="K45" s="170"/>
      <c r="L45" s="170"/>
      <c r="M45" s="170"/>
      <c r="N45" s="170"/>
      <c r="O45" s="170"/>
      <c r="P45" s="170"/>
      <c r="Q45" s="171"/>
      <c r="R45" s="170"/>
      <c r="S45" s="170"/>
      <c r="T45" s="170"/>
      <c r="U45" s="170"/>
      <c r="V45" s="169"/>
      <c r="W45" s="169"/>
      <c r="X45" s="169"/>
      <c r="Y45" s="169"/>
      <c r="Z45" s="169"/>
      <c r="AA45" s="169"/>
      <c r="AB45" s="169"/>
    </row>
    <row r="46" spans="1:248" x14ac:dyDescent="0.4">
      <c r="A46" s="170"/>
      <c r="B46" s="170"/>
      <c r="C46" s="170"/>
      <c r="D46" s="170"/>
      <c r="E46" s="170"/>
      <c r="F46" s="170"/>
      <c r="G46" s="170"/>
      <c r="H46" s="170"/>
      <c r="I46" s="170"/>
      <c r="J46" s="170"/>
      <c r="K46" s="170"/>
      <c r="L46" s="170"/>
      <c r="M46" s="170"/>
      <c r="N46" s="170"/>
      <c r="O46" s="170"/>
      <c r="P46" s="170"/>
      <c r="Q46" s="171"/>
      <c r="R46" s="170"/>
      <c r="S46" s="170"/>
      <c r="T46" s="170"/>
      <c r="U46" s="170"/>
      <c r="V46" s="169"/>
      <c r="W46" s="169"/>
      <c r="X46" s="169"/>
      <c r="Y46" s="169"/>
      <c r="Z46" s="169"/>
      <c r="AA46" s="169"/>
      <c r="AB46" s="169"/>
    </row>
    <row r="47" spans="1:248" x14ac:dyDescent="0.4">
      <c r="A47" s="170"/>
      <c r="B47" s="170"/>
      <c r="C47" s="170"/>
      <c r="D47" s="170"/>
      <c r="E47" s="170"/>
      <c r="F47" s="170"/>
      <c r="G47" s="170"/>
      <c r="H47" s="170"/>
      <c r="I47" s="170"/>
      <c r="J47" s="170"/>
      <c r="K47" s="170"/>
      <c r="L47" s="170"/>
      <c r="M47" s="170"/>
      <c r="N47" s="170"/>
      <c r="O47" s="170"/>
      <c r="P47" s="170"/>
      <c r="Q47" s="171"/>
      <c r="R47" s="170"/>
      <c r="S47" s="170"/>
      <c r="T47" s="170"/>
      <c r="U47" s="170"/>
      <c r="V47" s="169"/>
      <c r="W47" s="169"/>
      <c r="X47" s="169"/>
      <c r="Y47" s="169"/>
      <c r="Z47" s="169"/>
      <c r="AA47" s="169"/>
      <c r="AB47" s="169"/>
    </row>
    <row r="48" spans="1:248" x14ac:dyDescent="0.4">
      <c r="AD48" s="161"/>
    </row>
    <row r="49" spans="30:30" x14ac:dyDescent="0.4">
      <c r="AD49" s="161"/>
    </row>
    <row r="50" spans="30:30" x14ac:dyDescent="0.4">
      <c r="AD50" s="161"/>
    </row>
    <row r="51" spans="30:30" x14ac:dyDescent="0.4">
      <c r="AD51" s="161"/>
    </row>
    <row r="52" spans="30:30" x14ac:dyDescent="0.4">
      <c r="AD52" s="161"/>
    </row>
    <row r="53" spans="30:30" x14ac:dyDescent="0.4">
      <c r="AD53" s="161"/>
    </row>
    <row r="54" spans="30:30" x14ac:dyDescent="0.4">
      <c r="AD54" s="161"/>
    </row>
    <row r="55" spans="30:30" x14ac:dyDescent="0.4">
      <c r="AD55" s="161"/>
    </row>
    <row r="56" spans="30:30" x14ac:dyDescent="0.4">
      <c r="AD56" s="161"/>
    </row>
    <row r="57" spans="30:30" x14ac:dyDescent="0.4">
      <c r="AD57" s="161"/>
    </row>
    <row r="58" spans="30:30" x14ac:dyDescent="0.4">
      <c r="AD58" s="161"/>
    </row>
    <row r="59" spans="30:30" x14ac:dyDescent="0.4">
      <c r="AD59" s="161"/>
    </row>
    <row r="60" spans="30:30" x14ac:dyDescent="0.4">
      <c r="AD60" s="161"/>
    </row>
    <row r="61" spans="30:30" x14ac:dyDescent="0.4">
      <c r="AD61" s="161"/>
    </row>
    <row r="62" spans="30:30" x14ac:dyDescent="0.4">
      <c r="AD62" s="161"/>
    </row>
    <row r="63" spans="30:30" x14ac:dyDescent="0.4">
      <c r="AD63" s="161"/>
    </row>
    <row r="64" spans="30:30" x14ac:dyDescent="0.4">
      <c r="AD64" s="161"/>
    </row>
    <row r="65" spans="1:30" x14ac:dyDescent="0.4">
      <c r="AD65" s="161"/>
    </row>
    <row r="66" spans="1:30" x14ac:dyDescent="0.4">
      <c r="AD66" s="161"/>
    </row>
    <row r="67" spans="1:30" x14ac:dyDescent="0.4">
      <c r="AD67" s="161"/>
    </row>
    <row r="68" spans="1:30" x14ac:dyDescent="0.4">
      <c r="AD68" s="161"/>
    </row>
    <row r="69" spans="1:30" x14ac:dyDescent="0.4">
      <c r="AD69" s="161"/>
    </row>
    <row r="70" spans="1:30" x14ac:dyDescent="0.4">
      <c r="A70" s="164"/>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row>
    <row r="71" spans="1:30" x14ac:dyDescent="0.4">
      <c r="A71" s="164"/>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row>
    <row r="72" spans="1:30" x14ac:dyDescent="0.4">
      <c r="A72" s="164"/>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row>
    <row r="73" spans="1:30" x14ac:dyDescent="0.4">
      <c r="A73" s="164"/>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row>
    <row r="74" spans="1:30" x14ac:dyDescent="0.4">
      <c r="A74" s="164"/>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row>
    <row r="75" spans="1:30" x14ac:dyDescent="0.4">
      <c r="A75" s="164"/>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row>
    <row r="76" spans="1:30" x14ac:dyDescent="0.4">
      <c r="A76" s="164"/>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row>
    <row r="77" spans="1:30" x14ac:dyDescent="0.4">
      <c r="A77" s="164"/>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row>
    <row r="78" spans="1:30" x14ac:dyDescent="0.4">
      <c r="A78" s="164"/>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row>
    <row r="79" spans="1:30" x14ac:dyDescent="0.4">
      <c r="A79" s="164"/>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row>
    <row r="80" spans="1:30" x14ac:dyDescent="0.4">
      <c r="A80" s="164"/>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row>
    <row r="81" spans="1:30" x14ac:dyDescent="0.4">
      <c r="A81" s="164"/>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row>
    <row r="82" spans="1:30" x14ac:dyDescent="0.4">
      <c r="A82" s="164"/>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row>
    <row r="83" spans="1:30" x14ac:dyDescent="0.4">
      <c r="A83" s="164"/>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row>
    <row r="84" spans="1:30" x14ac:dyDescent="0.4">
      <c r="A84" s="164"/>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row>
    <row r="85" spans="1:30" x14ac:dyDescent="0.4">
      <c r="A85" s="164"/>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row>
    <row r="86" spans="1:30" x14ac:dyDescent="0.4">
      <c r="A86" s="164"/>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row>
    <row r="87" spans="1:30" x14ac:dyDescent="0.4">
      <c r="A87" s="164"/>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row>
    <row r="88" spans="1:30" x14ac:dyDescent="0.4">
      <c r="A88" s="164"/>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row>
    <row r="89" spans="1:30" x14ac:dyDescent="0.4">
      <c r="A89" s="164"/>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row>
    <row r="90" spans="1:30" x14ac:dyDescent="0.4">
      <c r="A90" s="164"/>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row>
    <row r="91" spans="1:30" x14ac:dyDescent="0.4">
      <c r="A91" s="164"/>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row>
  </sheetData>
  <mergeCells count="6">
    <mergeCell ref="A38:AJ38"/>
    <mergeCell ref="A1:Z1"/>
    <mergeCell ref="A34:AJ34"/>
    <mergeCell ref="A35:AJ35"/>
    <mergeCell ref="A36:AJ36"/>
    <mergeCell ref="A37:AJ37"/>
  </mergeCells>
  <pageMargins left="0.25" right="0.25" top="0.56999999999999995" bottom="0.39" header="0.3" footer="0.3"/>
  <pageSetup scale="65"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85" zoomScaleNormal="85" workbookViewId="0">
      <selection activeCell="B5" sqref="B5"/>
    </sheetView>
  </sheetViews>
  <sheetFormatPr defaultRowHeight="15" x14ac:dyDescent="0.25"/>
  <cols>
    <col min="1" max="1" width="55.28515625" style="107" customWidth="1"/>
    <col min="2" max="3" width="19.85546875" style="107" customWidth="1"/>
    <col min="4" max="5" width="17.42578125" style="107" customWidth="1"/>
    <col min="6" max="6" width="16.42578125" style="107" customWidth="1"/>
    <col min="7" max="16384" width="9.140625" style="107"/>
  </cols>
  <sheetData>
    <row r="1" spans="1:7" ht="22.5" customHeight="1" x14ac:dyDescent="0.25">
      <c r="A1" s="347" t="s">
        <v>336</v>
      </c>
      <c r="B1" s="347"/>
      <c r="C1" s="347"/>
      <c r="D1" s="347"/>
      <c r="E1" s="347"/>
      <c r="F1" s="347"/>
    </row>
    <row r="2" spans="1:7" ht="22.5" customHeight="1" x14ac:dyDescent="0.3">
      <c r="A2" s="111" t="s">
        <v>335</v>
      </c>
      <c r="B2" s="281"/>
      <c r="C2" s="281"/>
      <c r="D2" s="281"/>
      <c r="E2" s="281"/>
      <c r="F2" s="281"/>
    </row>
    <row r="3" spans="1:7" ht="18.75" x14ac:dyDescent="0.25">
      <c r="A3" s="119" t="s">
        <v>122</v>
      </c>
      <c r="B3" s="118">
        <v>2011</v>
      </c>
      <c r="C3" s="118">
        <v>2012</v>
      </c>
      <c r="D3" s="118">
        <v>2013</v>
      </c>
      <c r="E3" s="118" t="s">
        <v>334</v>
      </c>
      <c r="F3" s="118">
        <v>2015</v>
      </c>
      <c r="G3" s="107" t="s">
        <v>111</v>
      </c>
    </row>
    <row r="4" spans="1:7" ht="17.25" x14ac:dyDescent="0.3">
      <c r="A4" s="117" t="s">
        <v>121</v>
      </c>
      <c r="B4" s="115">
        <v>121317883.59999999</v>
      </c>
      <c r="C4" s="115">
        <v>115404913</v>
      </c>
      <c r="D4" s="115">
        <v>95365193</v>
      </c>
      <c r="E4" s="116">
        <v>86071758</v>
      </c>
      <c r="F4" s="116">
        <v>90301871</v>
      </c>
      <c r="G4" s="121">
        <f>F4/SUM(F$4:F$10)</f>
        <v>0.34009710441148178</v>
      </c>
    </row>
    <row r="5" spans="1:7" ht="17.25" x14ac:dyDescent="0.3">
      <c r="A5" s="117" t="s">
        <v>120</v>
      </c>
      <c r="B5" s="115">
        <v>50870890</v>
      </c>
      <c r="C5" s="115">
        <v>73383217</v>
      </c>
      <c r="D5" s="115">
        <v>61857476</v>
      </c>
      <c r="E5" s="116">
        <v>78704753</v>
      </c>
      <c r="F5" s="116">
        <v>68227915</v>
      </c>
      <c r="G5" s="121">
        <f t="shared" ref="G5:G11" si="0">F5/SUM(F$4:F$10)</f>
        <v>0.25696163406772271</v>
      </c>
    </row>
    <row r="6" spans="1:7" ht="17.25" x14ac:dyDescent="0.3">
      <c r="A6" s="117" t="s">
        <v>119</v>
      </c>
      <c r="B6" s="115">
        <v>86884303.599999994</v>
      </c>
      <c r="C6" s="115">
        <v>85320690</v>
      </c>
      <c r="D6" s="115">
        <v>101607686</v>
      </c>
      <c r="E6" s="116">
        <v>61266093</v>
      </c>
      <c r="F6" s="116">
        <v>97966204</v>
      </c>
      <c r="G6" s="121">
        <f t="shared" si="0"/>
        <v>0.36896270189777708</v>
      </c>
    </row>
    <row r="7" spans="1:7" ht="17.25" x14ac:dyDescent="0.3">
      <c r="A7" s="117" t="s">
        <v>113</v>
      </c>
      <c r="B7" s="115">
        <v>3598371</v>
      </c>
      <c r="C7" s="115">
        <v>2367853</v>
      </c>
      <c r="D7" s="115">
        <v>589410</v>
      </c>
      <c r="E7" s="116">
        <v>989723</v>
      </c>
      <c r="F7" s="116">
        <v>938155</v>
      </c>
      <c r="G7" s="121">
        <f t="shared" si="0"/>
        <v>3.5333021946926625E-3</v>
      </c>
    </row>
    <row r="8" spans="1:7" ht="17.25" x14ac:dyDescent="0.3">
      <c r="A8" s="117" t="s">
        <v>118</v>
      </c>
      <c r="B8" s="115">
        <v>17984028</v>
      </c>
      <c r="C8" s="115">
        <v>11143660</v>
      </c>
      <c r="D8" s="115">
        <v>7215356</v>
      </c>
      <c r="E8" s="116">
        <v>8285323</v>
      </c>
      <c r="F8" s="116">
        <v>5345146</v>
      </c>
      <c r="G8" s="121">
        <f t="shared" si="0"/>
        <v>2.0131018960355917E-2</v>
      </c>
    </row>
    <row r="9" spans="1:7" ht="17.25" x14ac:dyDescent="0.3">
      <c r="A9" s="117" t="s">
        <v>117</v>
      </c>
      <c r="B9" s="115">
        <v>1610361</v>
      </c>
      <c r="C9" s="115">
        <v>1983288</v>
      </c>
      <c r="D9" s="115">
        <v>2042752</v>
      </c>
      <c r="E9" s="116">
        <v>1859249</v>
      </c>
      <c r="F9" s="116">
        <v>1975390</v>
      </c>
      <c r="G9" s="121">
        <f t="shared" si="0"/>
        <v>7.439761896886909E-3</v>
      </c>
    </row>
    <row r="10" spans="1:7" ht="17.25" x14ac:dyDescent="0.3">
      <c r="A10" s="117" t="s">
        <v>116</v>
      </c>
      <c r="B10" s="115">
        <v>622594</v>
      </c>
      <c r="C10" s="115">
        <v>883615</v>
      </c>
      <c r="D10" s="115">
        <v>524606</v>
      </c>
      <c r="E10" s="116">
        <v>494000</v>
      </c>
      <c r="F10" s="116">
        <v>763225</v>
      </c>
      <c r="G10" s="121">
        <f t="shared" si="0"/>
        <v>2.8744765710829309E-3</v>
      </c>
    </row>
    <row r="11" spans="1:7" ht="19.5" x14ac:dyDescent="0.3">
      <c r="A11" s="111" t="s">
        <v>115</v>
      </c>
      <c r="B11" s="115">
        <v>28326464</v>
      </c>
      <c r="C11" s="115">
        <v>15922536</v>
      </c>
      <c r="D11" s="114">
        <v>21899413</v>
      </c>
      <c r="E11" s="113">
        <v>31463211</v>
      </c>
      <c r="F11" s="113">
        <v>14032643</v>
      </c>
      <c r="G11" s="121">
        <f t="shared" si="0"/>
        <v>5.2850081606172356E-2</v>
      </c>
    </row>
    <row r="12" spans="1:7" ht="18" thickBot="1" x14ac:dyDescent="0.35">
      <c r="A12" s="111"/>
      <c r="B12" s="112">
        <f>SUM(B4:B11)</f>
        <v>311214895.19999999</v>
      </c>
      <c r="C12" s="112">
        <f>SUM(C4:C11)</f>
        <v>306409772</v>
      </c>
      <c r="D12" s="112">
        <f>SUM(D4:D11)</f>
        <v>291101892</v>
      </c>
      <c r="E12" s="112">
        <f>SUM(E4:E11)</f>
        <v>269134110</v>
      </c>
      <c r="F12" s="112">
        <f>SUM(F4:F11)</f>
        <v>279550549</v>
      </c>
    </row>
    <row r="13" spans="1:7" ht="18" thickTop="1" x14ac:dyDescent="0.3">
      <c r="A13" s="111"/>
      <c r="B13" s="111"/>
      <c r="C13" s="111"/>
      <c r="D13" s="111"/>
      <c r="E13" s="111"/>
      <c r="F13" s="110"/>
    </row>
    <row r="14" spans="1:7" ht="15.75" x14ac:dyDescent="0.25">
      <c r="A14" s="109" t="s">
        <v>2</v>
      </c>
      <c r="B14" s="109"/>
      <c r="C14" s="109"/>
    </row>
    <row r="15" spans="1:7" ht="20.25" customHeight="1" x14ac:dyDescent="0.25">
      <c r="A15" s="346" t="s">
        <v>114</v>
      </c>
      <c r="B15" s="346"/>
      <c r="C15" s="346"/>
      <c r="D15" s="346"/>
      <c r="E15" s="346"/>
      <c r="F15" s="346"/>
      <c r="G15" s="108"/>
    </row>
    <row r="16" spans="1:7" ht="48" customHeight="1" x14ac:dyDescent="0.25">
      <c r="A16" s="346" t="s">
        <v>337</v>
      </c>
      <c r="B16" s="346"/>
      <c r="C16" s="346"/>
      <c r="D16" s="346"/>
      <c r="E16" s="346"/>
      <c r="F16" s="346"/>
      <c r="G16" s="108"/>
    </row>
    <row r="17" spans="1:7" ht="21.75" customHeight="1" x14ac:dyDescent="0.25">
      <c r="A17" s="346" t="s">
        <v>300</v>
      </c>
      <c r="B17" s="346"/>
      <c r="C17" s="346"/>
      <c r="D17" s="346"/>
      <c r="E17" s="346"/>
      <c r="F17" s="346"/>
      <c r="G17" s="108"/>
    </row>
    <row r="19" spans="1:7" ht="15.75" x14ac:dyDescent="0.25">
      <c r="A19" s="120" t="s">
        <v>220</v>
      </c>
    </row>
  </sheetData>
  <mergeCells count="4">
    <mergeCell ref="A17:F17"/>
    <mergeCell ref="A15:F15"/>
    <mergeCell ref="A16:F16"/>
    <mergeCell ref="A1:F1"/>
  </mergeCells>
  <pageMargins left="0.7" right="0.7" top="0.75" bottom="0.75" header="0.3" footer="0.3"/>
  <pageSetup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zoomScaleNormal="100" workbookViewId="0">
      <selection activeCell="A75" sqref="A75"/>
    </sheetView>
  </sheetViews>
  <sheetFormatPr defaultRowHeight="16.5" x14ac:dyDescent="0.3"/>
  <cols>
    <col min="1" max="1" width="12.42578125" style="137" bestFit="1" customWidth="1"/>
    <col min="2" max="2" width="66.140625" style="136" customWidth="1"/>
    <col min="3" max="3" width="13.7109375" style="135" hidden="1" customWidth="1"/>
    <col min="4" max="4" width="13.7109375" style="135" customWidth="1"/>
    <col min="5" max="6" width="13.7109375" style="135" bestFit="1" customWidth="1"/>
    <col min="7" max="10" width="13.7109375" style="134" bestFit="1" customWidth="1"/>
    <col min="11" max="16384" width="9.140625" style="134"/>
  </cols>
  <sheetData>
    <row r="1" spans="1:10" ht="27.75" customHeight="1" x14ac:dyDescent="0.3">
      <c r="A1" s="348" t="s">
        <v>338</v>
      </c>
      <c r="B1" s="348"/>
      <c r="C1" s="348"/>
      <c r="D1" s="348"/>
      <c r="E1" s="348"/>
      <c r="F1" s="348"/>
      <c r="G1" s="348"/>
      <c r="H1" s="348"/>
      <c r="I1" s="348"/>
      <c r="J1" s="348"/>
    </row>
    <row r="2" spans="1:10" s="150" customFormat="1" ht="32.25" customHeight="1" x14ac:dyDescent="0.3">
      <c r="A2" s="152" t="s">
        <v>185</v>
      </c>
      <c r="B2" s="152" t="s">
        <v>184</v>
      </c>
      <c r="C2" s="151">
        <v>2007</v>
      </c>
      <c r="D2" s="151">
        <v>2009</v>
      </c>
      <c r="E2" s="151">
        <v>2010</v>
      </c>
      <c r="F2" s="151">
        <v>2011</v>
      </c>
      <c r="G2" s="151">
        <v>2012</v>
      </c>
      <c r="H2" s="151">
        <v>2013</v>
      </c>
      <c r="I2" s="151" t="s">
        <v>339</v>
      </c>
      <c r="J2" s="151">
        <v>2015</v>
      </c>
    </row>
    <row r="3" spans="1:10" x14ac:dyDescent="0.3">
      <c r="A3" s="137" t="s">
        <v>183</v>
      </c>
      <c r="B3" s="136" t="s">
        <v>181</v>
      </c>
      <c r="C3" s="142">
        <v>11152430</v>
      </c>
      <c r="D3" s="135">
        <v>15428883</v>
      </c>
      <c r="E3" s="135">
        <v>18886192</v>
      </c>
      <c r="F3" s="135">
        <v>16437276</v>
      </c>
      <c r="G3" s="135">
        <v>15281324</v>
      </c>
      <c r="H3" s="135">
        <v>16789765.34</v>
      </c>
      <c r="I3" s="135">
        <v>18302893.870000001</v>
      </c>
      <c r="J3" s="135">
        <v>18662085.170000002</v>
      </c>
    </row>
    <row r="4" spans="1:10" x14ac:dyDescent="0.3">
      <c r="B4" s="136" t="s">
        <v>182</v>
      </c>
      <c r="C4" s="142">
        <v>9179793.0199999977</v>
      </c>
      <c r="D4" s="135">
        <v>8959830.959999999</v>
      </c>
      <c r="E4" s="135">
        <v>8214596</v>
      </c>
      <c r="F4" s="135">
        <v>10011126</v>
      </c>
      <c r="G4" s="135">
        <v>10226671.5</v>
      </c>
      <c r="H4" s="135">
        <v>7294105.1900000004</v>
      </c>
      <c r="I4" s="135">
        <v>6823152.6100000003</v>
      </c>
      <c r="J4" s="135">
        <v>7869433</v>
      </c>
    </row>
    <row r="5" spans="1:10" x14ac:dyDescent="0.3">
      <c r="B5" s="136" t="s">
        <v>180</v>
      </c>
      <c r="C5" s="142">
        <v>2880400.38</v>
      </c>
      <c r="D5" s="135">
        <v>3079230.87</v>
      </c>
      <c r="E5" s="135">
        <v>2640768</v>
      </c>
      <c r="F5" s="135">
        <v>2842702</v>
      </c>
      <c r="G5" s="135">
        <v>2472045.7200000002</v>
      </c>
      <c r="H5" s="135">
        <v>2845423.81</v>
      </c>
      <c r="I5" s="135">
        <v>3425748.4</v>
      </c>
      <c r="J5" s="135">
        <v>2718120.18</v>
      </c>
    </row>
    <row r="6" spans="1:10" x14ac:dyDescent="0.3">
      <c r="B6" s="136" t="s">
        <v>175</v>
      </c>
      <c r="C6" s="142">
        <v>1256473.52</v>
      </c>
      <c r="D6" s="135">
        <v>1835707.99</v>
      </c>
      <c r="E6" s="135">
        <v>1760653</v>
      </c>
      <c r="F6" s="135">
        <v>2385971</v>
      </c>
      <c r="G6" s="135">
        <v>3135563.61</v>
      </c>
      <c r="H6" s="135">
        <v>2209566.7000000002</v>
      </c>
      <c r="I6" s="135">
        <v>1704163.07</v>
      </c>
      <c r="J6" s="135">
        <v>1705065.54</v>
      </c>
    </row>
    <row r="7" spans="1:10" x14ac:dyDescent="0.3">
      <c r="B7" s="136" t="s">
        <v>179</v>
      </c>
      <c r="C7" s="142">
        <v>279720.64</v>
      </c>
      <c r="D7" s="135">
        <v>202092.42</v>
      </c>
      <c r="E7" s="135">
        <v>180104</v>
      </c>
      <c r="F7" s="135">
        <v>160153</v>
      </c>
      <c r="G7" s="135">
        <v>237485.58</v>
      </c>
      <c r="H7" s="135">
        <v>181861.7</v>
      </c>
      <c r="I7" s="135">
        <v>312773.18</v>
      </c>
      <c r="J7" s="135">
        <v>714662.68</v>
      </c>
    </row>
    <row r="8" spans="1:10" x14ac:dyDescent="0.3">
      <c r="B8" s="136" t="s">
        <v>177</v>
      </c>
      <c r="C8" s="142">
        <v>1165186</v>
      </c>
      <c r="D8" s="135">
        <v>1769676.3</v>
      </c>
      <c r="E8" s="135">
        <v>1476028</v>
      </c>
      <c r="F8" s="135">
        <v>750143</v>
      </c>
      <c r="G8" s="135">
        <v>573644.63</v>
      </c>
      <c r="H8" s="135">
        <v>381426.58</v>
      </c>
      <c r="I8" s="135">
        <v>379050.12</v>
      </c>
      <c r="J8" s="135">
        <v>625655.61</v>
      </c>
    </row>
    <row r="9" spans="1:10" x14ac:dyDescent="0.3">
      <c r="B9" s="136" t="s">
        <v>176</v>
      </c>
      <c r="C9" s="142">
        <v>728324.19</v>
      </c>
      <c r="D9" s="135">
        <v>3668543.08</v>
      </c>
      <c r="E9" s="135">
        <v>1649120</v>
      </c>
      <c r="F9" s="135">
        <v>1124508</v>
      </c>
      <c r="G9" s="135">
        <v>851567.22</v>
      </c>
      <c r="H9" s="135">
        <v>819257.58</v>
      </c>
      <c r="I9" s="135">
        <v>813991.96</v>
      </c>
      <c r="J9" s="135">
        <v>309565.11</v>
      </c>
    </row>
    <row r="10" spans="1:10" x14ac:dyDescent="0.3">
      <c r="B10" s="136" t="s">
        <v>178</v>
      </c>
      <c r="C10" s="142">
        <v>1519667.06</v>
      </c>
      <c r="D10" s="135">
        <v>235611.62</v>
      </c>
      <c r="E10" s="135">
        <v>205064</v>
      </c>
      <c r="F10" s="135">
        <v>358523</v>
      </c>
      <c r="G10" s="135">
        <v>358213.68</v>
      </c>
      <c r="H10" s="135">
        <v>604601.54</v>
      </c>
      <c r="I10" s="135">
        <v>171313.17</v>
      </c>
      <c r="J10" s="135">
        <v>309498.65000000002</v>
      </c>
    </row>
    <row r="11" spans="1:10" x14ac:dyDescent="0.3">
      <c r="B11" s="136" t="s">
        <v>136</v>
      </c>
      <c r="C11" s="142">
        <v>403411</v>
      </c>
      <c r="D11" s="135">
        <v>434000</v>
      </c>
      <c r="E11" s="135">
        <v>444850</v>
      </c>
      <c r="F11" s="135">
        <v>904925</v>
      </c>
      <c r="G11" s="135"/>
      <c r="H11" s="135">
        <v>178002</v>
      </c>
      <c r="I11" s="135">
        <v>50000</v>
      </c>
      <c r="J11" s="135">
        <v>50000</v>
      </c>
    </row>
    <row r="12" spans="1:10" x14ac:dyDescent="0.3">
      <c r="A12" s="349" t="s">
        <v>174</v>
      </c>
      <c r="B12" s="350"/>
      <c r="C12" s="140">
        <f t="shared" ref="C12:J12" si="0">SUM(C3:C11)</f>
        <v>28565405.809999995</v>
      </c>
      <c r="D12" s="140">
        <f t="shared" si="0"/>
        <v>35613576.240000002</v>
      </c>
      <c r="E12" s="140">
        <f t="shared" si="0"/>
        <v>35457375</v>
      </c>
      <c r="F12" s="140">
        <f t="shared" si="0"/>
        <v>34975327</v>
      </c>
      <c r="G12" s="140">
        <f t="shared" si="0"/>
        <v>33136515.939999994</v>
      </c>
      <c r="H12" s="139">
        <f t="shared" si="0"/>
        <v>31304010.439999994</v>
      </c>
      <c r="I12" s="139">
        <f t="shared" si="0"/>
        <v>31983086.380000003</v>
      </c>
      <c r="J12" s="139">
        <f t="shared" si="0"/>
        <v>32964085.939999998</v>
      </c>
    </row>
    <row r="13" spans="1:10" x14ac:dyDescent="0.3">
      <c r="C13" s="142"/>
      <c r="G13" s="135"/>
      <c r="H13" s="135"/>
      <c r="I13" s="135"/>
      <c r="J13" s="135"/>
    </row>
    <row r="14" spans="1:10" x14ac:dyDescent="0.3">
      <c r="A14" s="137" t="s">
        <v>122</v>
      </c>
      <c r="B14" s="136" t="s">
        <v>173</v>
      </c>
      <c r="C14" s="142">
        <v>11114130.18</v>
      </c>
      <c r="D14" s="135">
        <v>10170388.799999999</v>
      </c>
      <c r="E14" s="135">
        <v>13269950</v>
      </c>
      <c r="F14" s="135">
        <v>10238326</v>
      </c>
      <c r="G14" s="135">
        <v>15805508.949999999</v>
      </c>
      <c r="H14" s="135">
        <v>13248074.52</v>
      </c>
      <c r="I14" s="135">
        <v>14244565.92</v>
      </c>
      <c r="J14" s="135">
        <v>14416087.09</v>
      </c>
    </row>
    <row r="15" spans="1:10" x14ac:dyDescent="0.3">
      <c r="B15" s="136" t="s">
        <v>172</v>
      </c>
      <c r="C15" s="142"/>
      <c r="G15" s="135">
        <v>59516.38</v>
      </c>
      <c r="H15" s="135">
        <v>76366.52</v>
      </c>
      <c r="I15" s="135">
        <v>112610.87</v>
      </c>
      <c r="J15" s="135">
        <v>88522.53</v>
      </c>
    </row>
    <row r="16" spans="1:10" x14ac:dyDescent="0.3">
      <c r="B16" s="149" t="s">
        <v>171</v>
      </c>
      <c r="C16" s="148">
        <f t="shared" ref="C16:J16" si="1">SUM(C14:C15)</f>
        <v>11114130.18</v>
      </c>
      <c r="D16" s="148">
        <f t="shared" si="1"/>
        <v>10170388.799999999</v>
      </c>
      <c r="E16" s="148">
        <f t="shared" si="1"/>
        <v>13269950</v>
      </c>
      <c r="F16" s="148">
        <f t="shared" si="1"/>
        <v>10238326</v>
      </c>
      <c r="G16" s="148">
        <f t="shared" si="1"/>
        <v>15865025.33</v>
      </c>
      <c r="H16" s="148">
        <f t="shared" si="1"/>
        <v>13324441.039999999</v>
      </c>
      <c r="I16" s="148">
        <f t="shared" si="1"/>
        <v>14357176.789999999</v>
      </c>
      <c r="J16" s="148">
        <f t="shared" si="1"/>
        <v>14504609.619999999</v>
      </c>
    </row>
    <row r="17" spans="1:10" ht="7.5" customHeight="1" x14ac:dyDescent="0.3">
      <c r="C17" s="142"/>
      <c r="G17" s="135"/>
      <c r="H17" s="135"/>
      <c r="I17" s="135"/>
      <c r="J17" s="135"/>
    </row>
    <row r="18" spans="1:10" x14ac:dyDescent="0.3">
      <c r="B18" s="136" t="s">
        <v>170</v>
      </c>
      <c r="C18" s="142">
        <v>7139046.5899999933</v>
      </c>
      <c r="D18" s="135">
        <v>8429206.9700000007</v>
      </c>
      <c r="E18" s="135">
        <v>9174578</v>
      </c>
      <c r="F18" s="135">
        <v>10847630</v>
      </c>
      <c r="G18" s="135">
        <v>17836560.809999999</v>
      </c>
      <c r="H18" s="135">
        <v>18281035.739999998</v>
      </c>
      <c r="I18" s="135">
        <v>13726829.310000001</v>
      </c>
      <c r="J18" s="135">
        <v>15455053.789999999</v>
      </c>
    </row>
    <row r="19" spans="1:10" x14ac:dyDescent="0.3">
      <c r="B19" s="136" t="s">
        <v>169</v>
      </c>
      <c r="C19" s="142">
        <v>91398.37</v>
      </c>
      <c r="D19" s="135">
        <v>91275.06</v>
      </c>
      <c r="E19" s="135">
        <v>66967</v>
      </c>
      <c r="G19" s="135"/>
      <c r="H19" s="135"/>
      <c r="I19" s="135"/>
      <c r="J19" s="135"/>
    </row>
    <row r="20" spans="1:10" x14ac:dyDescent="0.3">
      <c r="B20" s="136" t="s">
        <v>168</v>
      </c>
      <c r="C20" s="142"/>
      <c r="D20" s="135">
        <v>923271.99</v>
      </c>
      <c r="E20" s="135">
        <v>1397773</v>
      </c>
      <c r="F20" s="135">
        <v>2551533</v>
      </c>
      <c r="G20" s="135">
        <v>2487432.84</v>
      </c>
      <c r="H20" s="135">
        <v>2905499.55</v>
      </c>
      <c r="I20" s="135">
        <v>1368456.31</v>
      </c>
      <c r="J20" s="135">
        <v>2742180.2</v>
      </c>
    </row>
    <row r="21" spans="1:10" x14ac:dyDescent="0.3">
      <c r="B21" s="149" t="s">
        <v>167</v>
      </c>
      <c r="C21" s="148">
        <f t="shared" ref="C21:J21" si="2">SUM(C18:C20)</f>
        <v>7230444.9599999934</v>
      </c>
      <c r="D21" s="148">
        <f t="shared" si="2"/>
        <v>9443754.0200000014</v>
      </c>
      <c r="E21" s="148">
        <f t="shared" si="2"/>
        <v>10639318</v>
      </c>
      <c r="F21" s="148">
        <f t="shared" si="2"/>
        <v>13399163</v>
      </c>
      <c r="G21" s="148">
        <f t="shared" si="2"/>
        <v>20323993.649999999</v>
      </c>
      <c r="H21" s="148">
        <f t="shared" si="2"/>
        <v>21186535.289999999</v>
      </c>
      <c r="I21" s="148">
        <f t="shared" si="2"/>
        <v>15095285.620000001</v>
      </c>
      <c r="J21" s="148">
        <f t="shared" si="2"/>
        <v>18197233.989999998</v>
      </c>
    </row>
    <row r="22" spans="1:10" ht="6" customHeight="1" x14ac:dyDescent="0.3">
      <c r="C22" s="142"/>
      <c r="G22" s="135"/>
      <c r="H22" s="135"/>
      <c r="I22" s="135"/>
      <c r="J22" s="135"/>
    </row>
    <row r="23" spans="1:10" x14ac:dyDescent="0.3">
      <c r="B23" s="136" t="s">
        <v>166</v>
      </c>
      <c r="C23" s="142">
        <v>6615256.2299999977</v>
      </c>
      <c r="D23" s="135">
        <v>6134349.6300000008</v>
      </c>
      <c r="E23" s="135">
        <v>7712743</v>
      </c>
      <c r="F23" s="135">
        <v>9148722</v>
      </c>
      <c r="G23" s="135">
        <v>11855753.15</v>
      </c>
      <c r="H23" s="135">
        <v>10691474.27</v>
      </c>
      <c r="I23" s="135">
        <v>12164790.199999999</v>
      </c>
      <c r="J23" s="135">
        <v>11894739.43</v>
      </c>
    </row>
    <row r="24" spans="1:10" x14ac:dyDescent="0.3">
      <c r="B24" s="136" t="s">
        <v>165</v>
      </c>
      <c r="C24" s="142">
        <v>90223.01</v>
      </c>
      <c r="D24" s="135">
        <v>150323.82999999999</v>
      </c>
      <c r="E24" s="135">
        <v>181562</v>
      </c>
      <c r="F24" s="135">
        <v>43689</v>
      </c>
      <c r="G24" s="135"/>
      <c r="H24" s="135"/>
      <c r="I24" s="135"/>
      <c r="J24" s="135"/>
    </row>
    <row r="25" spans="1:10" x14ac:dyDescent="0.3">
      <c r="B25" s="149" t="s">
        <v>164</v>
      </c>
      <c r="C25" s="148">
        <f t="shared" ref="C25:J25" si="3">SUM(C23:C24)</f>
        <v>6705479.2399999974</v>
      </c>
      <c r="D25" s="148">
        <f t="shared" si="3"/>
        <v>6284673.4600000009</v>
      </c>
      <c r="E25" s="148">
        <f t="shared" si="3"/>
        <v>7894305</v>
      </c>
      <c r="F25" s="148">
        <f t="shared" si="3"/>
        <v>9192411</v>
      </c>
      <c r="G25" s="148">
        <f t="shared" si="3"/>
        <v>11855753.15</v>
      </c>
      <c r="H25" s="148">
        <f t="shared" si="3"/>
        <v>10691474.27</v>
      </c>
      <c r="I25" s="148">
        <f t="shared" si="3"/>
        <v>12164790.199999999</v>
      </c>
      <c r="J25" s="148">
        <f t="shared" si="3"/>
        <v>11894739.43</v>
      </c>
    </row>
    <row r="26" spans="1:10" ht="6.75" customHeight="1" x14ac:dyDescent="0.3">
      <c r="C26" s="142"/>
      <c r="G26" s="135"/>
      <c r="H26" s="135"/>
      <c r="I26" s="135"/>
      <c r="J26" s="135"/>
    </row>
    <row r="27" spans="1:10" x14ac:dyDescent="0.3">
      <c r="B27" s="136" t="s">
        <v>163</v>
      </c>
      <c r="C27" s="142">
        <v>2234653.27</v>
      </c>
      <c r="D27" s="135">
        <v>2829532.73</v>
      </c>
      <c r="E27" s="135">
        <v>2913118</v>
      </c>
      <c r="F27" s="135">
        <v>2414914</v>
      </c>
      <c r="G27" s="135">
        <v>2382531.36</v>
      </c>
      <c r="H27" s="135">
        <v>2777167.37</v>
      </c>
      <c r="I27" s="135">
        <v>3063650.19</v>
      </c>
      <c r="J27" s="135">
        <v>3051536.75</v>
      </c>
    </row>
    <row r="28" spans="1:10" x14ac:dyDescent="0.3">
      <c r="B28" s="149" t="s">
        <v>162</v>
      </c>
      <c r="C28" s="148">
        <f t="shared" ref="C28:J28" si="4">SUM(C27:C27)</f>
        <v>2234653.27</v>
      </c>
      <c r="D28" s="148">
        <f t="shared" si="4"/>
        <v>2829532.73</v>
      </c>
      <c r="E28" s="148">
        <f t="shared" si="4"/>
        <v>2913118</v>
      </c>
      <c r="F28" s="148">
        <f t="shared" si="4"/>
        <v>2414914</v>
      </c>
      <c r="G28" s="148">
        <f t="shared" si="4"/>
        <v>2382531.36</v>
      </c>
      <c r="H28" s="148">
        <f t="shared" si="4"/>
        <v>2777167.37</v>
      </c>
      <c r="I28" s="148">
        <f t="shared" si="4"/>
        <v>3063650.19</v>
      </c>
      <c r="J28" s="148">
        <f t="shared" si="4"/>
        <v>3051536.75</v>
      </c>
    </row>
    <row r="29" spans="1:10" ht="18" customHeight="1" x14ac:dyDescent="0.3">
      <c r="A29" s="351" t="s">
        <v>161</v>
      </c>
      <c r="B29" s="352"/>
      <c r="C29" s="140">
        <f t="shared" ref="C29:J29" si="5">SUM(C28,C25,C21,C16)</f>
        <v>27284707.649999991</v>
      </c>
      <c r="D29" s="140">
        <f t="shared" si="5"/>
        <v>28728349.009999998</v>
      </c>
      <c r="E29" s="140">
        <f t="shared" si="5"/>
        <v>34716691</v>
      </c>
      <c r="F29" s="140">
        <f t="shared" si="5"/>
        <v>35244814</v>
      </c>
      <c r="G29" s="140">
        <f t="shared" si="5"/>
        <v>50427303.489999995</v>
      </c>
      <c r="H29" s="139">
        <f t="shared" si="5"/>
        <v>47979617.969999999</v>
      </c>
      <c r="I29" s="139">
        <f t="shared" si="5"/>
        <v>44680902.799999997</v>
      </c>
      <c r="J29" s="139">
        <f t="shared" si="5"/>
        <v>47648119.789999999</v>
      </c>
    </row>
    <row r="30" spans="1:10" x14ac:dyDescent="0.3">
      <c r="B30" s="147"/>
      <c r="C30" s="142"/>
      <c r="G30" s="135"/>
      <c r="H30" s="135"/>
      <c r="I30" s="135"/>
      <c r="J30" s="135"/>
    </row>
    <row r="31" spans="1:10" x14ac:dyDescent="0.3">
      <c r="A31" s="137" t="s">
        <v>160</v>
      </c>
      <c r="B31" s="136" t="s">
        <v>141</v>
      </c>
      <c r="C31" s="142">
        <v>10974056.929999998</v>
      </c>
      <c r="D31" s="135">
        <v>17438231.43</v>
      </c>
      <c r="E31" s="135">
        <v>24319364</v>
      </c>
      <c r="F31" s="135">
        <v>32944242</v>
      </c>
      <c r="G31" s="135">
        <v>25813515.890000001</v>
      </c>
      <c r="H31" s="135">
        <v>25447028.68</v>
      </c>
      <c r="I31" s="135">
        <v>23930423.989999998</v>
      </c>
      <c r="J31" s="135">
        <v>27481990.550000001</v>
      </c>
    </row>
    <row r="32" spans="1:10" x14ac:dyDescent="0.3">
      <c r="B32" s="136" t="s">
        <v>149</v>
      </c>
      <c r="C32" s="142">
        <v>11959023.269999998</v>
      </c>
      <c r="D32" s="135">
        <v>12037026.67</v>
      </c>
      <c r="E32" s="135">
        <v>12664313</v>
      </c>
      <c r="F32" s="135">
        <v>15349520</v>
      </c>
      <c r="G32" s="135">
        <v>16073605.48</v>
      </c>
      <c r="H32" s="135">
        <v>15800876.02</v>
      </c>
      <c r="I32" s="135">
        <v>15294864.880000001</v>
      </c>
      <c r="J32" s="135">
        <v>16713068.199999999</v>
      </c>
    </row>
    <row r="33" spans="2:10" x14ac:dyDescent="0.3">
      <c r="B33" s="136" t="s">
        <v>156</v>
      </c>
      <c r="C33" s="142">
        <v>6570667</v>
      </c>
      <c r="D33" s="135">
        <v>10594008.399999999</v>
      </c>
      <c r="E33" s="135">
        <v>10278445</v>
      </c>
      <c r="F33" s="135">
        <v>16189398</v>
      </c>
      <c r="G33" s="135">
        <v>21993515.789999999</v>
      </c>
      <c r="H33" s="135">
        <v>16872697.670000002</v>
      </c>
      <c r="I33" s="135">
        <v>15116518.9</v>
      </c>
      <c r="J33" s="135">
        <v>14293923.970000001</v>
      </c>
    </row>
    <row r="34" spans="2:10" x14ac:dyDescent="0.3">
      <c r="B34" s="136" t="s">
        <v>153</v>
      </c>
      <c r="C34" s="142">
        <v>5441199.1399999997</v>
      </c>
      <c r="D34" s="135">
        <v>6142649.6599999983</v>
      </c>
      <c r="E34" s="135">
        <v>6078270</v>
      </c>
      <c r="F34" s="135">
        <v>6859314</v>
      </c>
      <c r="G34" s="135">
        <v>7223658.5800000001</v>
      </c>
      <c r="H34" s="135">
        <v>11203329.99</v>
      </c>
      <c r="I34" s="135">
        <v>5691055.3700000001</v>
      </c>
      <c r="J34" s="135">
        <v>12065436.449999999</v>
      </c>
    </row>
    <row r="35" spans="2:10" x14ac:dyDescent="0.3">
      <c r="B35" s="136" t="s">
        <v>150</v>
      </c>
      <c r="C35" s="142">
        <v>5491017</v>
      </c>
      <c r="D35" s="135">
        <v>6541035</v>
      </c>
      <c r="E35" s="135">
        <v>6938439</v>
      </c>
      <c r="F35" s="135">
        <v>8537716</v>
      </c>
      <c r="G35" s="135">
        <v>12321474</v>
      </c>
      <c r="H35" s="135">
        <v>15094787.6</v>
      </c>
      <c r="I35" s="135">
        <v>21941730.670000002</v>
      </c>
      <c r="J35" s="135">
        <v>11586883.73</v>
      </c>
    </row>
    <row r="36" spans="2:10" x14ac:dyDescent="0.3">
      <c r="B36" s="136" t="s">
        <v>144</v>
      </c>
      <c r="C36" s="142">
        <v>5421899.2400000012</v>
      </c>
      <c r="D36" s="135">
        <v>6593549.7200000016</v>
      </c>
      <c r="E36" s="135">
        <v>8881642</v>
      </c>
      <c r="F36" s="135">
        <v>11365123</v>
      </c>
      <c r="G36" s="135">
        <v>9951477.0299999993</v>
      </c>
      <c r="H36" s="135">
        <v>12122356.76</v>
      </c>
      <c r="I36" s="135">
        <v>12088601.689999999</v>
      </c>
      <c r="J36" s="135">
        <v>11248947.369999999</v>
      </c>
    </row>
    <row r="37" spans="2:10" x14ac:dyDescent="0.3">
      <c r="B37" s="136" t="s">
        <v>157</v>
      </c>
      <c r="C37" s="142">
        <v>1005653.24</v>
      </c>
      <c r="D37" s="135">
        <v>4329842.21</v>
      </c>
      <c r="E37" s="135">
        <v>6034143</v>
      </c>
      <c r="F37" s="135">
        <v>7660904</v>
      </c>
      <c r="G37" s="135">
        <v>8747388.2599999998</v>
      </c>
      <c r="H37" s="135">
        <v>7939587.2699999996</v>
      </c>
      <c r="I37" s="135">
        <v>8553076.3699999992</v>
      </c>
      <c r="J37" s="135">
        <v>9041925.8399999999</v>
      </c>
    </row>
    <row r="38" spans="2:10" x14ac:dyDescent="0.3">
      <c r="B38" s="136" t="s">
        <v>147</v>
      </c>
      <c r="C38" s="142">
        <v>1114873.6399999999</v>
      </c>
      <c r="D38" s="135">
        <v>1579828.93</v>
      </c>
      <c r="E38" s="135">
        <v>2438482</v>
      </c>
      <c r="F38" s="135">
        <v>2830660</v>
      </c>
      <c r="G38" s="135">
        <v>2837601.3</v>
      </c>
      <c r="H38" s="135">
        <v>4009231.03</v>
      </c>
      <c r="I38" s="135">
        <v>3551517.74</v>
      </c>
      <c r="J38" s="135">
        <v>3477187.41</v>
      </c>
    </row>
    <row r="39" spans="2:10" x14ac:dyDescent="0.3">
      <c r="B39" s="136" t="s">
        <v>151</v>
      </c>
      <c r="C39" s="142">
        <v>1752833.81</v>
      </c>
      <c r="D39" s="135">
        <v>1790851.57</v>
      </c>
      <c r="E39" s="135">
        <v>1928048</v>
      </c>
      <c r="F39" s="135">
        <v>2066331</v>
      </c>
      <c r="G39" s="135">
        <v>2575344.41</v>
      </c>
      <c r="H39" s="135">
        <v>2709447.93</v>
      </c>
      <c r="I39" s="135">
        <v>2962457.34</v>
      </c>
      <c r="J39" s="135">
        <v>3133721.78</v>
      </c>
    </row>
    <row r="40" spans="2:10" x14ac:dyDescent="0.3">
      <c r="B40" s="136" t="s">
        <v>145</v>
      </c>
      <c r="C40" s="142">
        <v>2420625</v>
      </c>
      <c r="D40" s="135">
        <v>2744980.75</v>
      </c>
      <c r="E40" s="135">
        <v>2761856</v>
      </c>
      <c r="F40" s="135">
        <v>2803647</v>
      </c>
      <c r="G40" s="135">
        <v>2932795.66</v>
      </c>
      <c r="H40" s="135">
        <v>2709869.99</v>
      </c>
      <c r="I40" s="135">
        <v>3314938.77</v>
      </c>
      <c r="J40" s="135">
        <v>2989703.16</v>
      </c>
    </row>
    <row r="41" spans="2:10" x14ac:dyDescent="0.3">
      <c r="B41" s="136" t="s">
        <v>158</v>
      </c>
      <c r="C41" s="142">
        <v>2148587.04</v>
      </c>
      <c r="D41" s="135">
        <v>2552550.41</v>
      </c>
      <c r="E41" s="135">
        <v>2444908</v>
      </c>
      <c r="F41" s="135">
        <v>2340704</v>
      </c>
      <c r="G41" s="135">
        <v>2668551.16</v>
      </c>
      <c r="H41" s="135">
        <v>2714055.36</v>
      </c>
      <c r="I41" s="135">
        <v>2606885.94</v>
      </c>
      <c r="J41" s="135">
        <v>2686195.65</v>
      </c>
    </row>
    <row r="42" spans="2:10" x14ac:dyDescent="0.3">
      <c r="B42" s="136" t="s">
        <v>146</v>
      </c>
      <c r="C42" s="142">
        <v>742121</v>
      </c>
      <c r="D42" s="135">
        <v>790837</v>
      </c>
      <c r="E42" s="135">
        <v>749767</v>
      </c>
      <c r="F42" s="135">
        <v>841382</v>
      </c>
      <c r="G42" s="135">
        <v>1147875</v>
      </c>
      <c r="H42" s="135">
        <v>694692.43</v>
      </c>
      <c r="I42" s="135">
        <v>626509.31000000006</v>
      </c>
      <c r="J42" s="135">
        <v>1086909.6599999999</v>
      </c>
    </row>
    <row r="43" spans="2:10" x14ac:dyDescent="0.3">
      <c r="B43" s="136" t="s">
        <v>159</v>
      </c>
      <c r="C43" s="142">
        <v>733424.01</v>
      </c>
      <c r="D43" s="135">
        <v>636144.29</v>
      </c>
      <c r="E43" s="135">
        <v>716460</v>
      </c>
      <c r="F43" s="135">
        <v>658775</v>
      </c>
      <c r="G43" s="135">
        <v>831696.91</v>
      </c>
      <c r="H43" s="135">
        <v>610971.79</v>
      </c>
      <c r="I43" s="135">
        <v>761026.25</v>
      </c>
      <c r="J43" s="135">
        <v>1081654.73</v>
      </c>
    </row>
    <row r="44" spans="2:10" x14ac:dyDescent="0.3">
      <c r="B44" s="136" t="s">
        <v>148</v>
      </c>
      <c r="C44" s="142">
        <v>39626.519999999997</v>
      </c>
      <c r="D44" s="135">
        <v>483878.49</v>
      </c>
      <c r="E44" s="135">
        <v>560467</v>
      </c>
      <c r="F44" s="135">
        <v>430107</v>
      </c>
      <c r="G44" s="135">
        <v>453174.96</v>
      </c>
      <c r="H44" s="135">
        <v>755838.51</v>
      </c>
      <c r="I44" s="135">
        <v>664291.94999999995</v>
      </c>
      <c r="J44" s="135">
        <v>684144.2</v>
      </c>
    </row>
    <row r="45" spans="2:10" x14ac:dyDescent="0.3">
      <c r="B45" s="136" t="s">
        <v>152</v>
      </c>
      <c r="C45" s="142"/>
      <c r="F45" s="135">
        <v>34325</v>
      </c>
      <c r="G45" s="135">
        <v>118229.05</v>
      </c>
      <c r="H45" s="135">
        <v>364936.65</v>
      </c>
      <c r="I45" s="135">
        <v>453801.49</v>
      </c>
      <c r="J45" s="135">
        <v>633054.71999999997</v>
      </c>
    </row>
    <row r="46" spans="2:10" x14ac:dyDescent="0.3">
      <c r="B46" s="136" t="s">
        <v>143</v>
      </c>
      <c r="C46" s="142"/>
      <c r="D46" s="135">
        <v>251326.72</v>
      </c>
      <c r="E46" s="135">
        <v>516803</v>
      </c>
      <c r="F46" s="135">
        <v>427731</v>
      </c>
      <c r="G46" s="135">
        <v>403540.21</v>
      </c>
      <c r="H46" s="135">
        <v>389914</v>
      </c>
      <c r="I46" s="135">
        <v>448433.02</v>
      </c>
      <c r="J46" s="135">
        <v>542524.98</v>
      </c>
    </row>
    <row r="47" spans="2:10" ht="16.5" customHeight="1" x14ac:dyDescent="0.3">
      <c r="B47" s="136" t="s">
        <v>142</v>
      </c>
      <c r="C47" s="142"/>
      <c r="D47" s="135">
        <v>145822.15</v>
      </c>
      <c r="E47" s="135">
        <v>131067</v>
      </c>
      <c r="F47" s="135">
        <v>148610</v>
      </c>
      <c r="G47" s="135">
        <v>162735.01</v>
      </c>
      <c r="H47" s="135">
        <v>206529.12</v>
      </c>
      <c r="I47" s="135">
        <v>340149.56</v>
      </c>
      <c r="J47" s="135">
        <v>393094.87</v>
      </c>
    </row>
    <row r="48" spans="2:10" ht="16.5" customHeight="1" x14ac:dyDescent="0.3">
      <c r="B48" s="136" t="s">
        <v>154</v>
      </c>
      <c r="C48" s="142"/>
      <c r="G48" s="135"/>
      <c r="H48" s="135">
        <v>68133.8</v>
      </c>
      <c r="I48" s="135">
        <v>52779.89</v>
      </c>
      <c r="J48" s="135">
        <v>140868.88</v>
      </c>
    </row>
    <row r="49" spans="1:10" x14ac:dyDescent="0.3">
      <c r="B49" s="136" t="s">
        <v>155</v>
      </c>
      <c r="C49" s="142"/>
      <c r="E49" s="135">
        <v>93475</v>
      </c>
      <c r="F49" s="135">
        <v>124703</v>
      </c>
      <c r="G49" s="135">
        <v>158296.26999999999</v>
      </c>
      <c r="H49" s="135">
        <v>110571.35</v>
      </c>
      <c r="I49" s="135">
        <v>140397.85999999999</v>
      </c>
      <c r="J49" s="135">
        <v>134869.24</v>
      </c>
    </row>
    <row r="50" spans="1:10" x14ac:dyDescent="0.3">
      <c r="A50" s="351" t="s">
        <v>140</v>
      </c>
      <c r="B50" s="352"/>
      <c r="C50" s="140">
        <f t="shared" ref="C50:J50" si="6">SUM(C31:C49)</f>
        <v>55815606.840000004</v>
      </c>
      <c r="D50" s="140">
        <f t="shared" si="6"/>
        <v>74652563.400000006</v>
      </c>
      <c r="E50" s="140">
        <f t="shared" si="6"/>
        <v>87535949</v>
      </c>
      <c r="F50" s="140">
        <f t="shared" si="6"/>
        <v>111613192</v>
      </c>
      <c r="G50" s="140">
        <f t="shared" si="6"/>
        <v>116414474.96999998</v>
      </c>
      <c r="H50" s="139">
        <f t="shared" si="6"/>
        <v>119824855.95000002</v>
      </c>
      <c r="I50" s="139">
        <f t="shared" si="6"/>
        <v>118539460.98999999</v>
      </c>
      <c r="J50" s="139">
        <f t="shared" si="6"/>
        <v>119416105.39000002</v>
      </c>
    </row>
    <row r="51" spans="1:10" x14ac:dyDescent="0.3">
      <c r="B51" s="146"/>
      <c r="C51" s="142"/>
      <c r="G51" s="135"/>
      <c r="H51" s="135"/>
      <c r="I51" s="135"/>
      <c r="J51" s="135"/>
    </row>
    <row r="52" spans="1:10" ht="30" x14ac:dyDescent="0.3">
      <c r="A52" s="145" t="s">
        <v>139</v>
      </c>
      <c r="B52" s="144" t="s">
        <v>138</v>
      </c>
      <c r="C52" s="143">
        <v>13690124.909999996</v>
      </c>
      <c r="D52" s="140">
        <v>14452103.52</v>
      </c>
      <c r="E52" s="140">
        <v>13812821</v>
      </c>
      <c r="F52" s="140">
        <v>13908430</v>
      </c>
      <c r="G52" s="140">
        <v>14053990.26</v>
      </c>
      <c r="H52" s="139">
        <v>12711728.189999999</v>
      </c>
      <c r="I52" s="139">
        <v>13671164.91</v>
      </c>
      <c r="J52" s="139">
        <v>13923765.529999999</v>
      </c>
    </row>
    <row r="53" spans="1:10" x14ac:dyDescent="0.3">
      <c r="C53" s="142"/>
      <c r="G53" s="135"/>
      <c r="H53" s="135"/>
      <c r="I53" s="135"/>
      <c r="J53" s="135"/>
    </row>
    <row r="54" spans="1:10" x14ac:dyDescent="0.3">
      <c r="A54" s="145" t="s">
        <v>137</v>
      </c>
      <c r="B54" s="144" t="s">
        <v>137</v>
      </c>
      <c r="C54" s="143">
        <v>4252998.68</v>
      </c>
      <c r="D54" s="140">
        <v>4355304.3099999996</v>
      </c>
      <c r="E54" s="140">
        <v>3939562</v>
      </c>
      <c r="F54" s="140">
        <v>3662199</v>
      </c>
      <c r="G54" s="140">
        <v>3384748.36</v>
      </c>
      <c r="H54" s="139">
        <v>2800349.96</v>
      </c>
      <c r="I54" s="139">
        <v>3123239.52</v>
      </c>
      <c r="J54" s="139">
        <v>3143475.74</v>
      </c>
    </row>
    <row r="55" spans="1:10" x14ac:dyDescent="0.3">
      <c r="C55" s="142"/>
      <c r="G55" s="135"/>
      <c r="H55" s="135"/>
      <c r="I55" s="135"/>
      <c r="J55" s="135"/>
    </row>
    <row r="56" spans="1:10" x14ac:dyDescent="0.3">
      <c r="A56" s="137" t="s">
        <v>136</v>
      </c>
      <c r="B56" s="136" t="s">
        <v>135</v>
      </c>
      <c r="C56" s="142">
        <v>9329689.5599999987</v>
      </c>
      <c r="D56" s="135">
        <v>16476097</v>
      </c>
      <c r="E56" s="135">
        <v>24562878</v>
      </c>
      <c r="F56" s="135">
        <v>51870632</v>
      </c>
      <c r="G56" s="135">
        <v>37603354.659999996</v>
      </c>
      <c r="H56" s="135">
        <v>36314947.420000002</v>
      </c>
      <c r="I56" s="135">
        <v>21464270.649999999</v>
      </c>
      <c r="J56" s="135">
        <v>24068856.09</v>
      </c>
    </row>
    <row r="57" spans="1:10" ht="18" x14ac:dyDescent="0.3">
      <c r="B57" s="136" t="s">
        <v>132</v>
      </c>
      <c r="C57" s="142"/>
      <c r="D57" s="135">
        <v>16937766</v>
      </c>
      <c r="E57" s="135">
        <v>26741905</v>
      </c>
      <c r="F57" s="135">
        <v>52203712</v>
      </c>
      <c r="G57" s="135">
        <v>38048399.530000001</v>
      </c>
      <c r="H57" s="135">
        <v>23741722.07</v>
      </c>
      <c r="I57" s="135">
        <v>20104220.399999999</v>
      </c>
      <c r="J57" s="135">
        <v>22112085.41</v>
      </c>
    </row>
    <row r="58" spans="1:10" x14ac:dyDescent="0.3">
      <c r="B58" s="136" t="s">
        <v>134</v>
      </c>
      <c r="C58" s="142">
        <v>4257817.18</v>
      </c>
      <c r="D58" s="135">
        <v>8355797</v>
      </c>
      <c r="E58" s="142">
        <v>7141882</v>
      </c>
      <c r="F58" s="142">
        <v>5933917</v>
      </c>
      <c r="G58" s="142">
        <v>8235814.3799999999</v>
      </c>
      <c r="H58" s="142">
        <v>7854727.4900000002</v>
      </c>
      <c r="I58" s="142">
        <v>8969539.379999999</v>
      </c>
      <c r="J58" s="142">
        <v>10995773.41</v>
      </c>
    </row>
    <row r="59" spans="1:10" x14ac:dyDescent="0.3">
      <c r="B59" s="136" t="s">
        <v>130</v>
      </c>
      <c r="C59" s="142">
        <v>3613019.9</v>
      </c>
      <c r="D59" s="135">
        <v>3561562.21</v>
      </c>
      <c r="E59" s="135">
        <v>3471611</v>
      </c>
      <c r="F59" s="135">
        <v>4778134</v>
      </c>
      <c r="G59" s="135">
        <v>4833194.43</v>
      </c>
      <c r="H59" s="135">
        <v>5528549.8099999996</v>
      </c>
      <c r="I59" s="135">
        <v>4191459.14</v>
      </c>
      <c r="J59" s="135">
        <v>5148896.25</v>
      </c>
    </row>
    <row r="60" spans="1:10" x14ac:dyDescent="0.3">
      <c r="B60" s="136" t="s">
        <v>131</v>
      </c>
      <c r="C60" s="142">
        <v>1207766.03</v>
      </c>
      <c r="D60" s="135">
        <v>36104.379999999997</v>
      </c>
      <c r="E60" s="135">
        <v>44731</v>
      </c>
      <c r="F60" s="135">
        <v>935038</v>
      </c>
      <c r="G60" s="135">
        <v>1802447.45</v>
      </c>
      <c r="H60" s="135">
        <v>1810123.48</v>
      </c>
      <c r="I60" s="135">
        <v>1862081.77</v>
      </c>
      <c r="J60" s="135">
        <v>2058244.58</v>
      </c>
    </row>
    <row r="61" spans="1:10" ht="16.5" customHeight="1" x14ac:dyDescent="0.3">
      <c r="B61" s="136" t="s">
        <v>133</v>
      </c>
      <c r="C61" s="142">
        <v>3220918.04</v>
      </c>
      <c r="D61" s="135">
        <v>2102582.02</v>
      </c>
      <c r="E61" s="135">
        <v>2162548</v>
      </c>
      <c r="F61" s="135">
        <v>1748321</v>
      </c>
      <c r="G61" s="135">
        <v>1611165.69</v>
      </c>
      <c r="H61" s="135">
        <v>1231259.69</v>
      </c>
      <c r="I61" s="135">
        <v>544683.72</v>
      </c>
      <c r="J61" s="135">
        <v>-53709.74</v>
      </c>
    </row>
    <row r="62" spans="1:10" x14ac:dyDescent="0.3">
      <c r="B62" s="136" t="s">
        <v>129</v>
      </c>
      <c r="C62" s="142"/>
      <c r="F62" s="135">
        <v>-5658821</v>
      </c>
      <c r="G62" s="135">
        <v>-3141637.28</v>
      </c>
      <c r="H62" s="135"/>
      <c r="I62" s="135"/>
      <c r="J62" s="135">
        <v>-1875149.14</v>
      </c>
    </row>
    <row r="63" spans="1:10" x14ac:dyDescent="0.3">
      <c r="A63" s="353" t="s">
        <v>128</v>
      </c>
      <c r="B63" s="354"/>
      <c r="C63" s="140">
        <f t="shared" ref="C63:J63" si="7">SUM(C56:C62)</f>
        <v>21629210.709999997</v>
      </c>
      <c r="D63" s="140">
        <f t="shared" si="7"/>
        <v>47469908.610000007</v>
      </c>
      <c r="E63" s="140">
        <f t="shared" si="7"/>
        <v>64125555</v>
      </c>
      <c r="F63" s="140">
        <f t="shared" si="7"/>
        <v>111810933</v>
      </c>
      <c r="G63" s="140">
        <f t="shared" si="7"/>
        <v>88992738.859999999</v>
      </c>
      <c r="H63" s="139">
        <f t="shared" si="7"/>
        <v>76481329.960000008</v>
      </c>
      <c r="I63" s="139">
        <f t="shared" si="7"/>
        <v>57136255.059999995</v>
      </c>
      <c r="J63" s="139">
        <f t="shared" si="7"/>
        <v>62454996.859999992</v>
      </c>
    </row>
    <row r="64" spans="1:10" x14ac:dyDescent="0.3">
      <c r="A64" s="141"/>
      <c r="B64" s="141"/>
      <c r="G64" s="135"/>
      <c r="H64" s="135"/>
      <c r="I64" s="135"/>
      <c r="J64" s="135"/>
    </row>
    <row r="65" spans="1:10" x14ac:dyDescent="0.3">
      <c r="A65" s="351" t="s">
        <v>127</v>
      </c>
      <c r="B65" s="352"/>
      <c r="C65" s="140">
        <f t="shared" ref="C65:J65" si="8">C12+C29+C50+C52+C54+C63</f>
        <v>151238054.59999999</v>
      </c>
      <c r="D65" s="140">
        <f t="shared" si="8"/>
        <v>205271805.09000003</v>
      </c>
      <c r="E65" s="140">
        <f t="shared" si="8"/>
        <v>239587953</v>
      </c>
      <c r="F65" s="140">
        <f t="shared" si="8"/>
        <v>311214895</v>
      </c>
      <c r="G65" s="140">
        <f t="shared" si="8"/>
        <v>306409771.88</v>
      </c>
      <c r="H65" s="139">
        <f t="shared" si="8"/>
        <v>291101892.47000003</v>
      </c>
      <c r="I65" s="139">
        <f t="shared" si="8"/>
        <v>269134109.66000003</v>
      </c>
      <c r="J65" s="139">
        <f t="shared" si="8"/>
        <v>279550549.25</v>
      </c>
    </row>
    <row r="67" spans="1:10" x14ac:dyDescent="0.3">
      <c r="A67" s="137" t="s">
        <v>126</v>
      </c>
    </row>
    <row r="68" spans="1:10" ht="16.5" customHeight="1" x14ac:dyDescent="0.3">
      <c r="A68" s="138" t="s">
        <v>125</v>
      </c>
      <c r="B68" s="138"/>
      <c r="C68" s="138"/>
      <c r="D68" s="138"/>
      <c r="E68" s="138"/>
      <c r="F68" s="138"/>
    </row>
    <row r="69" spans="1:10" x14ac:dyDescent="0.3">
      <c r="A69" s="138" t="s">
        <v>124</v>
      </c>
      <c r="B69" s="138"/>
      <c r="C69" s="138"/>
      <c r="D69" s="138"/>
      <c r="E69" s="138"/>
      <c r="F69" s="138"/>
    </row>
    <row r="70" spans="1:10" x14ac:dyDescent="0.3">
      <c r="A70" s="138" t="s">
        <v>308</v>
      </c>
      <c r="B70" s="138"/>
      <c r="C70" s="138"/>
      <c r="D70" s="138"/>
      <c r="E70" s="138"/>
      <c r="F70" s="138"/>
    </row>
    <row r="73" spans="1:10" ht="33" x14ac:dyDescent="0.3">
      <c r="A73" s="137" t="s">
        <v>186</v>
      </c>
      <c r="B73" s="136" t="s">
        <v>187</v>
      </c>
    </row>
    <row r="75" spans="1:10" x14ac:dyDescent="0.3">
      <c r="A75" s="137" t="s">
        <v>188</v>
      </c>
      <c r="B75" s="153" t="s">
        <v>193</v>
      </c>
      <c r="C75" s="135">
        <v>18227810.579999998</v>
      </c>
      <c r="D75" s="135">
        <v>18662085.170000002</v>
      </c>
      <c r="E75" s="153"/>
    </row>
    <row r="76" spans="1:10" x14ac:dyDescent="0.3">
      <c r="A76" s="137" t="s">
        <v>188</v>
      </c>
      <c r="B76" s="153" t="s">
        <v>194</v>
      </c>
      <c r="C76" s="135">
        <v>6823148.0499999998</v>
      </c>
      <c r="D76" s="135">
        <v>7869433</v>
      </c>
      <c r="E76" s="153"/>
    </row>
    <row r="77" spans="1:10" x14ac:dyDescent="0.3">
      <c r="A77" s="137" t="s">
        <v>188</v>
      </c>
      <c r="B77" s="153" t="s">
        <v>195</v>
      </c>
      <c r="C77" s="135">
        <v>3425748.4</v>
      </c>
      <c r="D77" s="135">
        <v>2718120.18</v>
      </c>
      <c r="E77" s="153"/>
    </row>
    <row r="78" spans="1:10" x14ac:dyDescent="0.3">
      <c r="A78" s="137" t="s">
        <v>188</v>
      </c>
      <c r="B78" s="153" t="s">
        <v>196</v>
      </c>
      <c r="C78" s="135">
        <v>1704163.07</v>
      </c>
      <c r="D78" s="135">
        <v>1705065.54</v>
      </c>
      <c r="E78" s="153"/>
    </row>
    <row r="79" spans="1:10" x14ac:dyDescent="0.3">
      <c r="A79" s="137" t="s">
        <v>188</v>
      </c>
      <c r="B79" s="153" t="s">
        <v>348</v>
      </c>
      <c r="C79" s="135">
        <v>813991.96</v>
      </c>
      <c r="D79" s="135">
        <v>714662.68</v>
      </c>
      <c r="E79" s="153"/>
    </row>
    <row r="80" spans="1:10" x14ac:dyDescent="0.3">
      <c r="A80" s="137" t="s">
        <v>188</v>
      </c>
      <c r="B80" s="153" t="s">
        <v>197</v>
      </c>
      <c r="C80" s="135">
        <v>50000</v>
      </c>
      <c r="D80" s="135">
        <v>1294719</v>
      </c>
      <c r="E80" s="153"/>
    </row>
    <row r="81" spans="1:5" x14ac:dyDescent="0.3">
      <c r="A81" s="137" t="s">
        <v>189</v>
      </c>
      <c r="B81" s="153" t="s">
        <v>199</v>
      </c>
      <c r="D81" s="135">
        <v>15455053.789999999</v>
      </c>
      <c r="E81" s="153"/>
    </row>
    <row r="82" spans="1:5" x14ac:dyDescent="0.3">
      <c r="A82" s="137" t="s">
        <v>189</v>
      </c>
      <c r="B82" s="153" t="s">
        <v>198</v>
      </c>
      <c r="D82" s="135">
        <v>14416087.09</v>
      </c>
      <c r="E82" s="153"/>
    </row>
    <row r="83" spans="1:5" x14ac:dyDescent="0.3">
      <c r="A83" s="137" t="s">
        <v>189</v>
      </c>
      <c r="B83" s="153" t="s">
        <v>200</v>
      </c>
      <c r="D83" s="135">
        <v>11894739.43</v>
      </c>
      <c r="E83" s="153"/>
    </row>
    <row r="84" spans="1:5" x14ac:dyDescent="0.3">
      <c r="A84" s="137" t="s">
        <v>189</v>
      </c>
      <c r="B84" s="153" t="s">
        <v>201</v>
      </c>
      <c r="D84" s="135">
        <v>3051536.75</v>
      </c>
      <c r="E84" s="153"/>
    </row>
    <row r="85" spans="1:5" x14ac:dyDescent="0.3">
      <c r="A85" s="137" t="s">
        <v>189</v>
      </c>
      <c r="B85" s="153" t="s">
        <v>202</v>
      </c>
      <c r="D85" s="135">
        <v>2742180.2</v>
      </c>
      <c r="E85" s="153"/>
    </row>
    <row r="86" spans="1:5" x14ac:dyDescent="0.3">
      <c r="A86" s="137" t="s">
        <v>190</v>
      </c>
      <c r="B86" s="153" t="s">
        <v>203</v>
      </c>
      <c r="D86" s="135">
        <v>27481990.550000001</v>
      </c>
      <c r="E86" s="153"/>
    </row>
    <row r="87" spans="1:5" x14ac:dyDescent="0.3">
      <c r="A87" s="137" t="s">
        <v>190</v>
      </c>
      <c r="B87" s="153" t="s">
        <v>205</v>
      </c>
      <c r="D87" s="135">
        <v>16713068.199999999</v>
      </c>
      <c r="E87" s="153"/>
    </row>
    <row r="88" spans="1:5" x14ac:dyDescent="0.3">
      <c r="A88" s="137" t="s">
        <v>190</v>
      </c>
      <c r="B88" s="153" t="s">
        <v>206</v>
      </c>
      <c r="D88" s="135">
        <v>14293923.970000001</v>
      </c>
      <c r="E88" s="153"/>
    </row>
    <row r="89" spans="1:5" x14ac:dyDescent="0.3">
      <c r="A89" s="137" t="s">
        <v>190</v>
      </c>
      <c r="B89" s="153" t="s">
        <v>209</v>
      </c>
      <c r="D89" s="135">
        <v>12065436.449999999</v>
      </c>
      <c r="E89" s="153"/>
    </row>
    <row r="90" spans="1:5" x14ac:dyDescent="0.3">
      <c r="A90" s="137" t="s">
        <v>190</v>
      </c>
      <c r="B90" s="153" t="s">
        <v>204</v>
      </c>
      <c r="D90" s="135">
        <v>11586883.73</v>
      </c>
      <c r="E90" s="153"/>
    </row>
    <row r="91" spans="1:5" x14ac:dyDescent="0.3">
      <c r="A91" s="137" t="s">
        <v>190</v>
      </c>
      <c r="B91" s="153" t="s">
        <v>207</v>
      </c>
      <c r="D91" s="135">
        <v>11248947.369999999</v>
      </c>
      <c r="E91" s="153"/>
    </row>
    <row r="92" spans="1:5" x14ac:dyDescent="0.3">
      <c r="A92" s="137" t="s">
        <v>190</v>
      </c>
      <c r="B92" s="153" t="s">
        <v>208</v>
      </c>
      <c r="D92" s="135">
        <v>9041925.8399999999</v>
      </c>
      <c r="E92" s="153"/>
    </row>
    <row r="93" spans="1:5" x14ac:dyDescent="0.3">
      <c r="A93" s="137" t="s">
        <v>190</v>
      </c>
      <c r="B93" s="153" t="s">
        <v>210</v>
      </c>
      <c r="D93" s="135">
        <v>3477187.41</v>
      </c>
      <c r="E93" s="153"/>
    </row>
    <row r="94" spans="1:5" x14ac:dyDescent="0.3">
      <c r="A94" s="137" t="s">
        <v>190</v>
      </c>
      <c r="B94" s="153" t="s">
        <v>212</v>
      </c>
      <c r="D94" s="135">
        <v>3133721.78</v>
      </c>
      <c r="E94" s="153"/>
    </row>
    <row r="95" spans="1:5" x14ac:dyDescent="0.3">
      <c r="A95" s="137" t="s">
        <v>190</v>
      </c>
      <c r="B95" s="153" t="s">
        <v>211</v>
      </c>
      <c r="D95" s="135">
        <v>2989703.16</v>
      </c>
      <c r="E95" s="153"/>
    </row>
    <row r="96" spans="1:5" x14ac:dyDescent="0.3">
      <c r="A96" s="137" t="s">
        <v>190</v>
      </c>
      <c r="B96" s="153" t="s">
        <v>213</v>
      </c>
      <c r="D96" s="135">
        <v>2686195.65</v>
      </c>
      <c r="E96" s="153"/>
    </row>
    <row r="97" spans="1:5" x14ac:dyDescent="0.3">
      <c r="A97" s="137" t="s">
        <v>190</v>
      </c>
      <c r="B97" s="153" t="s">
        <v>349</v>
      </c>
      <c r="D97" s="135">
        <v>1086909.6599999999</v>
      </c>
      <c r="E97" s="153"/>
    </row>
    <row r="98" spans="1:5" x14ac:dyDescent="0.3">
      <c r="A98" s="137" t="s">
        <v>190</v>
      </c>
      <c r="B98" s="153" t="s">
        <v>350</v>
      </c>
      <c r="D98" s="135">
        <v>1081654.73</v>
      </c>
      <c r="E98" s="153"/>
    </row>
    <row r="99" spans="1:5" x14ac:dyDescent="0.3">
      <c r="A99" s="137" t="s">
        <v>190</v>
      </c>
      <c r="B99" s="153" t="s">
        <v>214</v>
      </c>
      <c r="D99" s="135">
        <v>2528557</v>
      </c>
      <c r="E99" s="153"/>
    </row>
    <row r="100" spans="1:5" x14ac:dyDescent="0.3">
      <c r="A100" s="137" t="s">
        <v>191</v>
      </c>
      <c r="B100" s="153" t="s">
        <v>215</v>
      </c>
      <c r="D100" s="135">
        <v>13923765.529999999</v>
      </c>
      <c r="E100" s="153"/>
    </row>
    <row r="101" spans="1:5" ht="18" customHeight="1" x14ac:dyDescent="0.3">
      <c r="A101" s="137" t="s">
        <v>192</v>
      </c>
      <c r="B101" s="153" t="s">
        <v>192</v>
      </c>
      <c r="D101" s="135">
        <v>3143475.74</v>
      </c>
      <c r="E101" s="153"/>
    </row>
    <row r="102" spans="1:5" x14ac:dyDescent="0.3">
      <c r="A102" s="137" t="s">
        <v>55</v>
      </c>
      <c r="B102" s="153" t="s">
        <v>216</v>
      </c>
      <c r="D102" s="135">
        <v>24068856.09</v>
      </c>
      <c r="E102" s="153"/>
    </row>
    <row r="103" spans="1:5" x14ac:dyDescent="0.3">
      <c r="A103" s="137" t="s">
        <v>55</v>
      </c>
      <c r="B103" s="153" t="s">
        <v>217</v>
      </c>
      <c r="D103" s="135">
        <v>22112085.41</v>
      </c>
      <c r="E103" s="153"/>
    </row>
    <row r="104" spans="1:5" x14ac:dyDescent="0.3">
      <c r="A104" s="137" t="s">
        <v>55</v>
      </c>
      <c r="B104" s="153" t="s">
        <v>218</v>
      </c>
      <c r="D104" s="142">
        <v>10995773.41</v>
      </c>
      <c r="E104" s="153"/>
    </row>
    <row r="105" spans="1:5" x14ac:dyDescent="0.3">
      <c r="A105" s="137" t="s">
        <v>55</v>
      </c>
      <c r="B105" s="153" t="s">
        <v>219</v>
      </c>
      <c r="D105" s="135">
        <v>5148896.25</v>
      </c>
      <c r="E105" s="153"/>
    </row>
  </sheetData>
  <sortState ref="B56:J62">
    <sortCondition descending="1" ref="J56:J62"/>
  </sortState>
  <mergeCells count="6">
    <mergeCell ref="A1:J1"/>
    <mergeCell ref="A12:B12"/>
    <mergeCell ref="A29:B29"/>
    <mergeCell ref="A50:B50"/>
    <mergeCell ref="A65:B65"/>
    <mergeCell ref="A63:B63"/>
  </mergeCells>
  <pageMargins left="0.25" right="0.25" top="0.75" bottom="0.75" header="0.3" footer="0.3"/>
  <pageSetup scale="8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70" zoomScaleNormal="70" workbookViewId="0">
      <selection activeCell="L16" sqref="L16"/>
    </sheetView>
  </sheetViews>
  <sheetFormatPr defaultRowHeight="12.75" x14ac:dyDescent="0.2"/>
  <cols>
    <col min="1" max="1" width="58" customWidth="1"/>
    <col min="2" max="8" width="15.5703125" customWidth="1"/>
  </cols>
  <sheetData>
    <row r="1" spans="1:8" ht="18" x14ac:dyDescent="0.25">
      <c r="A1" s="159" t="str">
        <f>"Table/Figure 11: Direct Program Costs of Land Purchases for Fish and Wildlife Habitat, FY"&amp;B3&amp;"-"&amp;H3</f>
        <v>Table/Figure 11: Direct Program Costs of Land Purchases for Fish and Wildlife Habitat, FY2009-2015</v>
      </c>
    </row>
    <row r="3" spans="1:8" ht="16.5" x14ac:dyDescent="0.2">
      <c r="A3" s="154" t="s">
        <v>56</v>
      </c>
      <c r="B3" s="155">
        <v>2009</v>
      </c>
      <c r="C3" s="155">
        <v>2010</v>
      </c>
      <c r="D3" s="155">
        <v>2011</v>
      </c>
      <c r="E3" s="155">
        <v>2012</v>
      </c>
      <c r="F3" s="155">
        <v>2013</v>
      </c>
      <c r="G3" s="155" t="s">
        <v>344</v>
      </c>
      <c r="H3" s="155">
        <v>2015</v>
      </c>
    </row>
    <row r="4" spans="1:8" ht="16.5" customHeight="1" x14ac:dyDescent="0.3">
      <c r="A4" s="156" t="s">
        <v>343</v>
      </c>
      <c r="B4" s="157"/>
      <c r="C4" s="157"/>
      <c r="D4" s="157"/>
      <c r="E4" s="125"/>
      <c r="F4" s="125"/>
      <c r="G4" s="125"/>
      <c r="H4" s="125">
        <v>562383</v>
      </c>
    </row>
    <row r="5" spans="1:8" ht="16.5" x14ac:dyDescent="0.3">
      <c r="A5" s="156" t="s">
        <v>57</v>
      </c>
      <c r="B5" s="157"/>
      <c r="C5" s="157"/>
      <c r="D5" s="157"/>
      <c r="E5" s="125">
        <v>1075000</v>
      </c>
      <c r="F5" s="125"/>
      <c r="G5" s="125"/>
      <c r="H5" s="125"/>
    </row>
    <row r="6" spans="1:8" ht="16.5" x14ac:dyDescent="0.3">
      <c r="A6" s="156" t="s">
        <v>81</v>
      </c>
      <c r="B6" s="157"/>
      <c r="C6" s="157"/>
      <c r="D6" s="157"/>
      <c r="E6" s="125"/>
      <c r="F6" s="125">
        <v>1212330</v>
      </c>
      <c r="G6" s="125"/>
      <c r="H6" s="125"/>
    </row>
    <row r="7" spans="1:8" ht="33" x14ac:dyDescent="0.3">
      <c r="A7" s="156" t="s">
        <v>221</v>
      </c>
      <c r="B7" s="157">
        <v>3326183</v>
      </c>
      <c r="C7" s="157">
        <v>2286471.35</v>
      </c>
      <c r="D7" s="157">
        <v>1750665</v>
      </c>
      <c r="E7" s="125">
        <v>1675162.1</v>
      </c>
      <c r="F7" s="125">
        <v>348570</v>
      </c>
      <c r="G7" s="125"/>
      <c r="H7" s="125"/>
    </row>
    <row r="8" spans="1:8" ht="16.5" x14ac:dyDescent="0.3">
      <c r="A8" s="156" t="s">
        <v>58</v>
      </c>
      <c r="B8" s="157"/>
      <c r="C8" s="157"/>
      <c r="D8" s="157"/>
      <c r="E8" s="125">
        <v>5306043</v>
      </c>
      <c r="F8" s="125">
        <v>1711234.64</v>
      </c>
      <c r="G8" s="125">
        <v>693095.5</v>
      </c>
      <c r="H8" s="125">
        <v>2051603.16</v>
      </c>
    </row>
    <row r="9" spans="1:8" ht="16.5" x14ac:dyDescent="0.3">
      <c r="A9" s="156" t="s">
        <v>59</v>
      </c>
      <c r="B9" s="157">
        <v>1144838.71</v>
      </c>
      <c r="C9" s="157">
        <v>3441315.46</v>
      </c>
      <c r="D9" s="157">
        <v>720811</v>
      </c>
      <c r="E9" s="125">
        <v>1743906.48</v>
      </c>
      <c r="F9" s="125">
        <v>1611629.5</v>
      </c>
      <c r="G9" s="125">
        <v>283048.12</v>
      </c>
      <c r="H9" s="125"/>
    </row>
    <row r="10" spans="1:8" ht="16.5" x14ac:dyDescent="0.3">
      <c r="A10" s="156" t="s">
        <v>60</v>
      </c>
      <c r="B10" s="157"/>
      <c r="C10" s="157"/>
      <c r="D10" s="157"/>
      <c r="E10" s="125">
        <v>54304.5</v>
      </c>
      <c r="F10" s="125">
        <v>3596391</v>
      </c>
      <c r="G10" s="125">
        <v>12500</v>
      </c>
      <c r="H10" s="125">
        <v>1741196.75</v>
      </c>
    </row>
    <row r="11" spans="1:8" ht="16.5" x14ac:dyDescent="0.3">
      <c r="A11" s="156" t="s">
        <v>342</v>
      </c>
      <c r="B11" s="157"/>
      <c r="C11" s="157"/>
      <c r="D11" s="157"/>
      <c r="E11" s="125"/>
      <c r="F11" s="125"/>
      <c r="G11" s="125"/>
      <c r="H11" s="125">
        <v>3632833</v>
      </c>
    </row>
    <row r="12" spans="1:8" ht="16.5" x14ac:dyDescent="0.3">
      <c r="A12" s="156" t="s">
        <v>80</v>
      </c>
      <c r="B12" s="157"/>
      <c r="C12" s="157"/>
      <c r="D12" s="157"/>
      <c r="E12" s="125"/>
      <c r="F12" s="125">
        <v>520081</v>
      </c>
      <c r="G12" s="125"/>
      <c r="H12" s="125"/>
    </row>
    <row r="13" spans="1:8" ht="16.5" x14ac:dyDescent="0.3">
      <c r="A13" s="156" t="s">
        <v>341</v>
      </c>
      <c r="B13" s="157"/>
      <c r="C13" s="157"/>
      <c r="D13" s="157"/>
      <c r="E13" s="125"/>
      <c r="F13" s="125"/>
      <c r="G13" s="125"/>
      <c r="H13" s="125">
        <v>423162</v>
      </c>
    </row>
    <row r="14" spans="1:8" ht="16.5" x14ac:dyDescent="0.3">
      <c r="A14" s="156" t="s">
        <v>61</v>
      </c>
      <c r="B14" s="157"/>
      <c r="C14" s="157"/>
      <c r="D14" s="157"/>
      <c r="E14" s="125">
        <v>772500</v>
      </c>
      <c r="F14" s="125">
        <v>1500000</v>
      </c>
      <c r="G14" s="125">
        <v>244082</v>
      </c>
      <c r="H14" s="125">
        <v>947500</v>
      </c>
    </row>
    <row r="15" spans="1:8" ht="16.5" x14ac:dyDescent="0.3">
      <c r="A15" s="156" t="s">
        <v>62</v>
      </c>
      <c r="B15" s="157"/>
      <c r="C15" s="157">
        <v>4750821</v>
      </c>
      <c r="D15" s="157"/>
      <c r="E15" s="125">
        <v>5059268</v>
      </c>
      <c r="F15" s="125"/>
      <c r="G15" s="125">
        <v>14000000</v>
      </c>
      <c r="H15" s="125"/>
    </row>
    <row r="16" spans="1:8" ht="16.5" x14ac:dyDescent="0.3">
      <c r="A16" s="156" t="s">
        <v>63</v>
      </c>
      <c r="B16" s="157"/>
      <c r="C16" s="157">
        <v>3426523</v>
      </c>
      <c r="D16" s="157"/>
      <c r="E16" s="125"/>
      <c r="F16" s="125"/>
      <c r="G16" s="125"/>
      <c r="H16" s="125">
        <v>7980000</v>
      </c>
    </row>
    <row r="17" spans="1:8" ht="16.5" x14ac:dyDescent="0.3">
      <c r="A17" s="156" t="s">
        <v>64</v>
      </c>
      <c r="B17" s="157"/>
      <c r="C17" s="157"/>
      <c r="D17" s="157"/>
      <c r="E17" s="125"/>
      <c r="F17" s="125"/>
      <c r="G17" s="125"/>
      <c r="H17" s="125"/>
    </row>
    <row r="18" spans="1:8" ht="16.5" x14ac:dyDescent="0.3">
      <c r="A18" s="156" t="s">
        <v>65</v>
      </c>
      <c r="B18" s="157">
        <v>608223</v>
      </c>
      <c r="C18" s="157"/>
      <c r="D18" s="157"/>
      <c r="E18" s="125">
        <v>946738.51</v>
      </c>
      <c r="F18" s="125"/>
      <c r="G18" s="125"/>
      <c r="H18" s="125"/>
    </row>
    <row r="19" spans="1:8" ht="16.5" x14ac:dyDescent="0.3">
      <c r="A19" s="156" t="s">
        <v>82</v>
      </c>
      <c r="B19" s="157"/>
      <c r="C19" s="157"/>
      <c r="D19" s="157"/>
      <c r="E19" s="125">
        <v>52986</v>
      </c>
      <c r="F19" s="125"/>
      <c r="G19" s="125">
        <v>318372</v>
      </c>
      <c r="H19" s="125"/>
    </row>
    <row r="20" spans="1:8" ht="16.5" x14ac:dyDescent="0.3">
      <c r="A20" s="156" t="s">
        <v>66</v>
      </c>
      <c r="B20" s="157">
        <v>182000</v>
      </c>
      <c r="C20" s="157"/>
      <c r="D20" s="157"/>
      <c r="E20" s="125"/>
      <c r="F20" s="125"/>
      <c r="G20" s="125"/>
      <c r="H20" s="125"/>
    </row>
    <row r="21" spans="1:8" ht="16.5" x14ac:dyDescent="0.3">
      <c r="A21" s="156" t="s">
        <v>222</v>
      </c>
      <c r="B21" s="157"/>
      <c r="C21" s="157"/>
      <c r="D21" s="157">
        <v>9750112</v>
      </c>
      <c r="E21" s="125">
        <v>1349403</v>
      </c>
      <c r="F21" s="125">
        <v>642763</v>
      </c>
      <c r="G21" s="125">
        <v>1610425</v>
      </c>
      <c r="H21" s="125">
        <v>154274</v>
      </c>
    </row>
    <row r="22" spans="1:8" ht="16.5" x14ac:dyDescent="0.3">
      <c r="A22" s="156" t="s">
        <v>67</v>
      </c>
      <c r="B22" s="157">
        <v>389000</v>
      </c>
      <c r="C22" s="157"/>
      <c r="D22" s="157"/>
      <c r="E22" s="125"/>
      <c r="F22" s="125"/>
      <c r="G22" s="125"/>
      <c r="H22" s="125"/>
    </row>
    <row r="23" spans="1:8" ht="16.5" x14ac:dyDescent="0.3">
      <c r="A23" s="156" t="s">
        <v>68</v>
      </c>
      <c r="B23" s="157">
        <v>0</v>
      </c>
      <c r="C23" s="157">
        <v>2245362.5</v>
      </c>
      <c r="D23" s="157">
        <v>20851010</v>
      </c>
      <c r="E23" s="125"/>
      <c r="F23" s="125">
        <v>3412000</v>
      </c>
      <c r="G23" s="125"/>
      <c r="H23" s="125">
        <v>2268978</v>
      </c>
    </row>
    <row r="24" spans="1:8" ht="16.5" x14ac:dyDescent="0.3">
      <c r="A24" s="156" t="s">
        <v>69</v>
      </c>
      <c r="B24" s="157">
        <v>7750.94</v>
      </c>
      <c r="C24" s="157">
        <v>540991.57999999996</v>
      </c>
      <c r="D24" s="157">
        <v>5788</v>
      </c>
      <c r="E24" s="125">
        <v>820.08</v>
      </c>
      <c r="F24" s="125">
        <v>5000</v>
      </c>
      <c r="G24" s="125">
        <v>5000</v>
      </c>
      <c r="H24" s="125">
        <v>5729</v>
      </c>
    </row>
    <row r="25" spans="1:8" ht="16.5" x14ac:dyDescent="0.3">
      <c r="A25" s="156" t="s">
        <v>223</v>
      </c>
      <c r="B25" s="157">
        <v>1075108</v>
      </c>
      <c r="C25" s="157">
        <v>1330361</v>
      </c>
      <c r="D25" s="157">
        <v>9716071</v>
      </c>
      <c r="E25" s="125"/>
      <c r="F25" s="125">
        <v>4595329</v>
      </c>
      <c r="G25" s="125"/>
      <c r="H25" s="125">
        <v>1082452</v>
      </c>
    </row>
    <row r="26" spans="1:8" ht="16.5" x14ac:dyDescent="0.3">
      <c r="A26" s="156" t="s">
        <v>70</v>
      </c>
      <c r="B26" s="157"/>
      <c r="C26" s="157">
        <v>779252</v>
      </c>
      <c r="D26" s="157"/>
      <c r="E26" s="125"/>
      <c r="F26" s="125">
        <v>600000</v>
      </c>
      <c r="G26" s="125"/>
      <c r="H26" s="125"/>
    </row>
    <row r="27" spans="1:8" ht="33" x14ac:dyDescent="0.3">
      <c r="A27" s="156" t="s">
        <v>71</v>
      </c>
      <c r="B27" s="157">
        <v>14500</v>
      </c>
      <c r="C27" s="157">
        <v>33800</v>
      </c>
      <c r="D27" s="157"/>
      <c r="E27" s="125"/>
      <c r="F27" s="125"/>
      <c r="G27" s="125"/>
      <c r="H27" s="125"/>
    </row>
    <row r="28" spans="1:8" ht="16.5" x14ac:dyDescent="0.3">
      <c r="A28" s="156" t="s">
        <v>72</v>
      </c>
      <c r="B28" s="157">
        <v>9385801.6500000004</v>
      </c>
      <c r="C28" s="157">
        <v>1394126.5</v>
      </c>
      <c r="D28" s="157">
        <v>4068146</v>
      </c>
      <c r="E28" s="125">
        <v>6370225.5</v>
      </c>
      <c r="F28" s="125">
        <v>1596594</v>
      </c>
      <c r="G28" s="125">
        <v>2196196.7799999998</v>
      </c>
      <c r="H28" s="125">
        <v>490964.5</v>
      </c>
    </row>
    <row r="29" spans="1:8" ht="16.5" x14ac:dyDescent="0.3">
      <c r="A29" s="156" t="s">
        <v>73</v>
      </c>
      <c r="B29" s="157">
        <v>546610</v>
      </c>
      <c r="C29" s="157"/>
      <c r="D29" s="157">
        <v>1996948</v>
      </c>
      <c r="E29" s="125">
        <v>3666163</v>
      </c>
      <c r="F29" s="125"/>
      <c r="G29" s="125"/>
      <c r="H29" s="125"/>
    </row>
    <row r="30" spans="1:8" ht="16.5" x14ac:dyDescent="0.3">
      <c r="A30" s="156" t="s">
        <v>74</v>
      </c>
      <c r="B30" s="157"/>
      <c r="C30" s="157">
        <v>2259936.5</v>
      </c>
      <c r="D30" s="157"/>
      <c r="E30" s="125">
        <v>3156008</v>
      </c>
      <c r="F30" s="125"/>
      <c r="G30" s="125"/>
      <c r="H30" s="125"/>
    </row>
    <row r="31" spans="1:8" ht="16.5" x14ac:dyDescent="0.3">
      <c r="A31" s="156" t="s">
        <v>75</v>
      </c>
      <c r="B31" s="157"/>
      <c r="C31" s="157">
        <v>2114907.04</v>
      </c>
      <c r="D31" s="157"/>
      <c r="E31" s="125">
        <v>15381.84</v>
      </c>
      <c r="F31" s="125"/>
      <c r="G31" s="125"/>
      <c r="H31" s="125">
        <v>771010</v>
      </c>
    </row>
    <row r="32" spans="1:8" ht="16.5" x14ac:dyDescent="0.3">
      <c r="A32" s="156" t="s">
        <v>76</v>
      </c>
      <c r="B32" s="157"/>
      <c r="C32" s="157">
        <v>1005967</v>
      </c>
      <c r="D32" s="157"/>
      <c r="E32" s="125"/>
      <c r="F32" s="125"/>
      <c r="G32" s="125"/>
      <c r="H32" s="125"/>
    </row>
    <row r="33" spans="1:8" ht="16.5" x14ac:dyDescent="0.3">
      <c r="A33" s="156" t="s">
        <v>224</v>
      </c>
      <c r="B33" s="157">
        <v>752</v>
      </c>
      <c r="C33" s="157">
        <v>51</v>
      </c>
      <c r="D33" s="157"/>
      <c r="E33" s="125">
        <v>2365285.0499999998</v>
      </c>
      <c r="F33" s="125">
        <v>572468.53</v>
      </c>
      <c r="G33" s="125"/>
      <c r="H33" s="125"/>
    </row>
    <row r="34" spans="1:8" ht="16.5" x14ac:dyDescent="0.3">
      <c r="A34" s="156" t="s">
        <v>77</v>
      </c>
      <c r="B34" s="157"/>
      <c r="C34" s="157"/>
      <c r="D34" s="157"/>
      <c r="E34" s="125"/>
      <c r="F34" s="125">
        <v>500509</v>
      </c>
      <c r="G34" s="125">
        <v>741501</v>
      </c>
      <c r="H34" s="125"/>
    </row>
    <row r="35" spans="1:8" ht="16.5" x14ac:dyDescent="0.3">
      <c r="A35" s="156" t="s">
        <v>78</v>
      </c>
      <c r="B35" s="157">
        <v>262257.26</v>
      </c>
      <c r="C35" s="157">
        <v>1132018.8600000001</v>
      </c>
      <c r="D35" s="157">
        <v>3344161</v>
      </c>
      <c r="E35" s="125">
        <v>4437146.2</v>
      </c>
      <c r="F35" s="125">
        <v>333123.40000000002</v>
      </c>
      <c r="G35" s="125"/>
      <c r="H35" s="125"/>
    </row>
    <row r="36" spans="1:8" ht="16.5" x14ac:dyDescent="0.3">
      <c r="A36" s="156" t="s">
        <v>79</v>
      </c>
      <c r="B36" s="157"/>
      <c r="C36" s="157"/>
      <c r="D36" s="157"/>
      <c r="E36" s="125"/>
      <c r="F36" s="125">
        <v>983699</v>
      </c>
      <c r="G36" s="125"/>
      <c r="H36" s="125"/>
    </row>
    <row r="37" spans="1:8" ht="14.25" customHeight="1" x14ac:dyDescent="0.2">
      <c r="A37" s="158" t="s">
        <v>112</v>
      </c>
      <c r="B37" s="86">
        <f t="shared" ref="B37:H37" si="0">SUM(B4:B36)</f>
        <v>16943024.560000002</v>
      </c>
      <c r="C37" s="86">
        <f t="shared" si="0"/>
        <v>26741904.789999999</v>
      </c>
      <c r="D37" s="86">
        <f t="shared" si="0"/>
        <v>52203712</v>
      </c>
      <c r="E37" s="86">
        <f t="shared" si="0"/>
        <v>38046341.259999998</v>
      </c>
      <c r="F37" s="86">
        <f t="shared" si="0"/>
        <v>23741722.07</v>
      </c>
      <c r="G37" s="86">
        <f t="shared" si="0"/>
        <v>20104220.400000002</v>
      </c>
      <c r="H37" s="86">
        <f t="shared" si="0"/>
        <v>22112085.41</v>
      </c>
    </row>
    <row r="39" spans="1:8" ht="14.25" x14ac:dyDescent="0.2">
      <c r="A39" s="160" t="s">
        <v>227</v>
      </c>
    </row>
    <row r="40" spans="1:8" ht="16.5" x14ac:dyDescent="0.3">
      <c r="A40" s="294" t="s">
        <v>225</v>
      </c>
    </row>
    <row r="41" spans="1:8" ht="16.5" x14ac:dyDescent="0.3">
      <c r="A41" s="294" t="s">
        <v>226</v>
      </c>
    </row>
    <row r="42" spans="1:8" ht="16.5" x14ac:dyDescent="0.3">
      <c r="A42" s="293" t="s">
        <v>340</v>
      </c>
    </row>
    <row r="45" spans="1:8" ht="14.25" x14ac:dyDescent="0.2">
      <c r="A45" s="160" t="s">
        <v>228</v>
      </c>
    </row>
    <row r="46" spans="1:8" ht="16.5" x14ac:dyDescent="0.3">
      <c r="A46" s="156" t="s">
        <v>63</v>
      </c>
      <c r="B46" s="125">
        <v>7980000</v>
      </c>
    </row>
    <row r="47" spans="1:8" ht="16.5" x14ac:dyDescent="0.3">
      <c r="A47" s="156" t="s">
        <v>342</v>
      </c>
      <c r="B47" s="125">
        <v>3632833</v>
      </c>
    </row>
    <row r="48" spans="1:8" ht="16.5" x14ac:dyDescent="0.3">
      <c r="A48" s="156" t="s">
        <v>68</v>
      </c>
      <c r="B48" s="125">
        <v>2268978</v>
      </c>
    </row>
    <row r="49" spans="1:2" ht="16.5" x14ac:dyDescent="0.3">
      <c r="A49" s="156" t="s">
        <v>58</v>
      </c>
      <c r="B49" s="125">
        <v>2051603.16</v>
      </c>
    </row>
    <row r="50" spans="1:2" ht="16.5" x14ac:dyDescent="0.3">
      <c r="A50" s="156" t="s">
        <v>60</v>
      </c>
      <c r="B50" s="125">
        <v>1741196.75</v>
      </c>
    </row>
    <row r="51" spans="1:2" ht="16.5" x14ac:dyDescent="0.3">
      <c r="A51" s="156" t="s">
        <v>223</v>
      </c>
      <c r="B51" s="125">
        <v>1082452</v>
      </c>
    </row>
    <row r="52" spans="1:2" ht="16.5" x14ac:dyDescent="0.3">
      <c r="A52" s="156" t="s">
        <v>61</v>
      </c>
      <c r="B52" s="125">
        <v>947500</v>
      </c>
    </row>
    <row r="53" spans="1:2" ht="16.5" x14ac:dyDescent="0.3">
      <c r="A53" s="156" t="s">
        <v>75</v>
      </c>
      <c r="B53" s="125">
        <v>771010</v>
      </c>
    </row>
    <row r="54" spans="1:2" ht="16.5" x14ac:dyDescent="0.3">
      <c r="A54" s="156" t="s">
        <v>343</v>
      </c>
      <c r="B54" s="125">
        <v>562383</v>
      </c>
    </row>
    <row r="55" spans="1:2" ht="16.5" x14ac:dyDescent="0.3">
      <c r="A55" s="156" t="s">
        <v>72</v>
      </c>
      <c r="B55" s="125">
        <v>490964.5</v>
      </c>
    </row>
    <row r="56" spans="1:2" ht="16.5" x14ac:dyDescent="0.3">
      <c r="A56" s="156" t="s">
        <v>341</v>
      </c>
      <c r="B56" s="125">
        <v>423162</v>
      </c>
    </row>
    <row r="57" spans="1:2" ht="16.5" x14ac:dyDescent="0.3">
      <c r="A57" s="156" t="s">
        <v>222</v>
      </c>
      <c r="B57" s="125">
        <v>154274</v>
      </c>
    </row>
    <row r="58" spans="1:2" ht="16.5" x14ac:dyDescent="0.3">
      <c r="A58" s="156"/>
      <c r="B58" s="125"/>
    </row>
    <row r="59" spans="1:2" ht="16.5" x14ac:dyDescent="0.3">
      <c r="A59" s="156"/>
      <c r="B59" s="125"/>
    </row>
    <row r="60" spans="1:2" ht="16.5" x14ac:dyDescent="0.3">
      <c r="A60" s="156"/>
      <c r="B60" s="125"/>
    </row>
    <row r="61" spans="1:2" ht="16.5" x14ac:dyDescent="0.3">
      <c r="A61" s="156"/>
      <c r="B61" s="125"/>
    </row>
    <row r="62" spans="1:2" ht="16.5" x14ac:dyDescent="0.3">
      <c r="A62" s="156"/>
      <c r="B62" s="125"/>
    </row>
    <row r="63" spans="1:2" ht="16.5" x14ac:dyDescent="0.3">
      <c r="A63" s="156"/>
      <c r="B63" s="125"/>
    </row>
    <row r="64" spans="1:2" ht="16.5" x14ac:dyDescent="0.3">
      <c r="A64" s="156"/>
      <c r="B64" s="125"/>
    </row>
    <row r="65" spans="1:2" ht="16.5" x14ac:dyDescent="0.3">
      <c r="A65" s="156"/>
      <c r="B65" s="125"/>
    </row>
    <row r="66" spans="1:2" ht="16.5" x14ac:dyDescent="0.3">
      <c r="A66" s="156"/>
      <c r="B66" s="125"/>
    </row>
    <row r="67" spans="1:2" ht="16.5" x14ac:dyDescent="0.3">
      <c r="A67" s="156"/>
      <c r="B67" s="125"/>
    </row>
    <row r="68" spans="1:2" ht="16.5" x14ac:dyDescent="0.3">
      <c r="A68" s="156"/>
      <c r="B68" s="125"/>
    </row>
    <row r="69" spans="1:2" ht="16.5" x14ac:dyDescent="0.3">
      <c r="A69" s="156"/>
      <c r="B69" s="125"/>
    </row>
    <row r="70" spans="1:2" ht="16.5" x14ac:dyDescent="0.3">
      <c r="A70" s="156"/>
      <c r="B70" s="125"/>
    </row>
    <row r="71" spans="1:2" ht="16.5" x14ac:dyDescent="0.3">
      <c r="A71" s="156"/>
      <c r="B71" s="125"/>
    </row>
    <row r="72" spans="1:2" ht="16.5" x14ac:dyDescent="0.3">
      <c r="A72" s="156"/>
      <c r="B72" s="125"/>
    </row>
    <row r="73" spans="1:2" ht="16.5" x14ac:dyDescent="0.3">
      <c r="A73" s="156"/>
      <c r="B73" s="125"/>
    </row>
    <row r="74" spans="1:2" ht="16.5" x14ac:dyDescent="0.3">
      <c r="A74" s="156"/>
      <c r="B74" s="125"/>
    </row>
    <row r="75" spans="1:2" ht="16.5" x14ac:dyDescent="0.3">
      <c r="A75" s="156"/>
      <c r="B75" s="125"/>
    </row>
    <row r="76" spans="1:2" ht="16.5" x14ac:dyDescent="0.3">
      <c r="A76" s="156"/>
      <c r="B76" s="125"/>
    </row>
  </sheetData>
  <sortState ref="A4:H36">
    <sortCondition ref="A4"/>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zoomScale="115" zoomScaleNormal="115" workbookViewId="0">
      <pane xSplit="1" ySplit="3" topLeftCell="B7" activePane="bottomRight" state="frozen"/>
      <selection pane="topRight" activeCell="B1" sqref="B1"/>
      <selection pane="bottomLeft" activeCell="A2" sqref="A2"/>
      <selection pane="bottomRight" activeCell="A13" sqref="A13"/>
    </sheetView>
  </sheetViews>
  <sheetFormatPr defaultRowHeight="12.75" x14ac:dyDescent="0.2"/>
  <cols>
    <col min="1" max="1" width="21" style="44" customWidth="1"/>
    <col min="2" max="29" width="9.28515625" style="44" bestFit="1" customWidth="1"/>
    <col min="30" max="30" width="10.28515625" style="44" bestFit="1" customWidth="1"/>
    <col min="31" max="31" width="11.5703125" style="44" customWidth="1"/>
    <col min="32" max="36" width="10.28515625" style="44" bestFit="1" customWidth="1"/>
    <col min="37" max="16384" width="9.140625" style="44"/>
  </cols>
  <sheetData>
    <row r="1" spans="1:37" s="295" customFormat="1" ht="15" x14ac:dyDescent="0.25">
      <c r="A1" s="21" t="s">
        <v>347</v>
      </c>
    </row>
    <row r="2" spans="1:37" s="295" customFormat="1" ht="13.5" x14ac:dyDescent="0.25"/>
    <row r="3" spans="1:37" s="295" customFormat="1" ht="13.5" x14ac:dyDescent="0.25">
      <c r="B3" s="298" t="s">
        <v>88</v>
      </c>
      <c r="C3" s="298">
        <v>1981</v>
      </c>
      <c r="D3" s="298">
        <v>1982</v>
      </c>
      <c r="E3" s="298">
        <v>1983</v>
      </c>
      <c r="F3" s="298">
        <v>1984</v>
      </c>
      <c r="G3" s="298">
        <v>1985</v>
      </c>
      <c r="H3" s="298">
        <v>1986</v>
      </c>
      <c r="I3" s="298">
        <v>1987</v>
      </c>
      <c r="J3" s="298">
        <v>1988</v>
      </c>
      <c r="K3" s="298">
        <v>1989</v>
      </c>
      <c r="L3" s="298">
        <v>1990</v>
      </c>
      <c r="M3" s="298">
        <v>1991</v>
      </c>
      <c r="N3" s="298">
        <v>1992</v>
      </c>
      <c r="O3" s="298">
        <v>1993</v>
      </c>
      <c r="P3" s="298">
        <v>1994</v>
      </c>
      <c r="Q3" s="298">
        <v>1995</v>
      </c>
      <c r="R3" s="298">
        <v>1996</v>
      </c>
      <c r="S3" s="298">
        <v>1997</v>
      </c>
      <c r="T3" s="298">
        <v>1998</v>
      </c>
      <c r="U3" s="298">
        <v>1999</v>
      </c>
      <c r="V3" s="298">
        <v>2000</v>
      </c>
      <c r="W3" s="298">
        <v>2001</v>
      </c>
      <c r="X3" s="298">
        <v>2002</v>
      </c>
      <c r="Y3" s="298">
        <v>2003</v>
      </c>
      <c r="Z3" s="298">
        <v>2004</v>
      </c>
      <c r="AA3" s="298">
        <v>2005</v>
      </c>
      <c r="AB3" s="298">
        <v>2006</v>
      </c>
      <c r="AC3" s="298">
        <v>2007</v>
      </c>
      <c r="AD3" s="298">
        <v>2008</v>
      </c>
      <c r="AE3" s="298">
        <v>2009</v>
      </c>
      <c r="AF3" s="298">
        <v>2010</v>
      </c>
      <c r="AG3" s="298">
        <v>2011</v>
      </c>
      <c r="AH3" s="298">
        <v>2012</v>
      </c>
      <c r="AI3" s="298">
        <v>2013</v>
      </c>
      <c r="AJ3" s="298">
        <v>2014</v>
      </c>
      <c r="AK3" s="298">
        <v>2015</v>
      </c>
    </row>
    <row r="4" spans="1:37" s="295" customFormat="1" ht="13.5" x14ac:dyDescent="0.25">
      <c r="A4" s="295" t="s">
        <v>87</v>
      </c>
      <c r="B4" s="296">
        <v>0</v>
      </c>
      <c r="C4" s="296">
        <v>0</v>
      </c>
      <c r="D4" s="296">
        <v>0</v>
      </c>
      <c r="E4" s="296">
        <v>0</v>
      </c>
      <c r="F4" s="296">
        <v>12</v>
      </c>
      <c r="G4" s="296">
        <v>29</v>
      </c>
      <c r="H4" s="296">
        <v>103</v>
      </c>
      <c r="I4" s="296">
        <v>114</v>
      </c>
      <c r="J4" s="296">
        <v>154</v>
      </c>
      <c r="K4" s="296">
        <v>194</v>
      </c>
      <c r="L4" s="296">
        <v>234</v>
      </c>
      <c r="M4" s="296">
        <v>274</v>
      </c>
      <c r="N4" s="296">
        <v>333</v>
      </c>
      <c r="O4" s="296">
        <v>437</v>
      </c>
      <c r="P4" s="296">
        <v>548.70000000000005</v>
      </c>
      <c r="Q4" s="296">
        <v>612.20000000000005</v>
      </c>
      <c r="R4" s="296">
        <v>612.20000000000005</v>
      </c>
      <c r="S4" s="296">
        <v>612.20000000000005</v>
      </c>
      <c r="T4" s="296">
        <v>617.6</v>
      </c>
      <c r="U4" s="296">
        <v>665.2</v>
      </c>
      <c r="V4" s="296">
        <v>730</v>
      </c>
      <c r="W4" s="296">
        <v>2119.6</v>
      </c>
      <c r="X4" s="296">
        <v>2267.4</v>
      </c>
      <c r="Y4" s="296">
        <v>2438.5</v>
      </c>
      <c r="Z4" s="296">
        <v>2629.5</v>
      </c>
      <c r="AA4" s="296">
        <v>2740.3</v>
      </c>
      <c r="AB4" s="296">
        <v>2908.5</v>
      </c>
      <c r="AC4" s="296">
        <v>3029.2</v>
      </c>
      <c r="AD4" s="296">
        <v>3304.1</v>
      </c>
      <c r="AE4" s="296">
        <v>3544.4</v>
      </c>
      <c r="AF4" s="296">
        <v>3854.5</v>
      </c>
      <c r="AG4" s="296">
        <v>3925.2</v>
      </c>
      <c r="AH4" s="296">
        <v>3963.7</v>
      </c>
      <c r="AI4" s="296">
        <v>4049.8</v>
      </c>
      <c r="AJ4" s="296">
        <v>4246</v>
      </c>
      <c r="AK4" s="296">
        <v>4313.2</v>
      </c>
    </row>
    <row r="5" spans="1:37" s="295" customFormat="1" ht="13.5" x14ac:dyDescent="0.25">
      <c r="A5" s="295" t="s">
        <v>86</v>
      </c>
      <c r="B5" s="296">
        <v>0</v>
      </c>
      <c r="C5" s="296">
        <v>3</v>
      </c>
      <c r="D5" s="296">
        <v>17</v>
      </c>
      <c r="E5" s="296">
        <v>18</v>
      </c>
      <c r="F5" s="296">
        <v>26</v>
      </c>
      <c r="G5" s="296">
        <v>53</v>
      </c>
      <c r="H5" s="296">
        <v>72</v>
      </c>
      <c r="I5" s="296">
        <v>79</v>
      </c>
      <c r="J5" s="296">
        <v>89</v>
      </c>
      <c r="K5" s="296">
        <v>104</v>
      </c>
      <c r="L5" s="296">
        <v>119</v>
      </c>
      <c r="M5" s="296">
        <v>134</v>
      </c>
      <c r="N5" s="296">
        <v>137</v>
      </c>
      <c r="O5" s="296">
        <v>182</v>
      </c>
      <c r="P5" s="296">
        <v>244</v>
      </c>
      <c r="Q5" s="296">
        <v>251.1</v>
      </c>
      <c r="R5" s="296">
        <v>332.8</v>
      </c>
      <c r="S5" s="296">
        <v>440.6</v>
      </c>
      <c r="T5" s="296">
        <v>557.1</v>
      </c>
      <c r="U5" s="296">
        <v>754.9</v>
      </c>
      <c r="V5" s="296">
        <v>948</v>
      </c>
      <c r="W5" s="296">
        <v>1063.9000000000001</v>
      </c>
      <c r="X5" s="296">
        <v>1076.5</v>
      </c>
      <c r="Y5" s="296">
        <v>1155.7</v>
      </c>
      <c r="Z5" s="296">
        <v>1177.4000000000001</v>
      </c>
      <c r="AA5" s="296">
        <v>1359.5</v>
      </c>
      <c r="AB5" s="296">
        <v>1756.9</v>
      </c>
      <c r="AC5" s="296">
        <v>2039.5</v>
      </c>
      <c r="AD5" s="296">
        <v>2335</v>
      </c>
      <c r="AE5" s="296">
        <v>2477.8000000000002</v>
      </c>
      <c r="AF5" s="296">
        <v>2577.4</v>
      </c>
      <c r="AG5" s="296">
        <v>2734.1</v>
      </c>
      <c r="AH5" s="296">
        <v>2886.3</v>
      </c>
      <c r="AI5" s="296">
        <v>3021.3</v>
      </c>
      <c r="AJ5" s="296">
        <v>3144</v>
      </c>
      <c r="AK5" s="296">
        <v>3340.1</v>
      </c>
    </row>
    <row r="6" spans="1:37" s="295" customFormat="1" ht="13.5" x14ac:dyDescent="0.25">
      <c r="A6" s="295" t="s">
        <v>85</v>
      </c>
      <c r="B6" s="296">
        <v>15</v>
      </c>
      <c r="C6" s="296">
        <v>21</v>
      </c>
      <c r="D6" s="296">
        <v>32.5</v>
      </c>
      <c r="E6" s="296">
        <v>46.7</v>
      </c>
      <c r="F6" s="296">
        <v>62.7</v>
      </c>
      <c r="G6" s="296">
        <v>82.6</v>
      </c>
      <c r="H6" s="296">
        <v>106.3</v>
      </c>
      <c r="I6" s="296">
        <v>136</v>
      </c>
      <c r="J6" s="296">
        <v>155</v>
      </c>
      <c r="K6" s="296">
        <v>178.6</v>
      </c>
      <c r="L6" s="296">
        <v>202</v>
      </c>
      <c r="M6" s="296">
        <v>226.3</v>
      </c>
      <c r="N6" s="296">
        <v>254.7</v>
      </c>
      <c r="O6" s="296">
        <v>285.2</v>
      </c>
      <c r="P6" s="296">
        <v>320.10000000000002</v>
      </c>
      <c r="Q6" s="296">
        <v>356.2</v>
      </c>
      <c r="R6" s="296">
        <v>391.6</v>
      </c>
      <c r="S6" s="296">
        <v>427.5</v>
      </c>
      <c r="T6" s="296">
        <v>463.9</v>
      </c>
      <c r="U6" s="296">
        <v>502.8</v>
      </c>
      <c r="V6" s="296">
        <v>540.4</v>
      </c>
      <c r="W6" s="296">
        <v>582.9</v>
      </c>
      <c r="X6" s="296">
        <v>633.79999999999995</v>
      </c>
      <c r="Y6" s="296">
        <v>686.4</v>
      </c>
      <c r="Z6" s="296">
        <v>743.6</v>
      </c>
      <c r="AA6" s="296">
        <v>801.5</v>
      </c>
      <c r="AB6" s="296">
        <v>862.2</v>
      </c>
      <c r="AC6" s="296">
        <v>922.5</v>
      </c>
      <c r="AD6" s="296">
        <v>984.7</v>
      </c>
      <c r="AE6" s="296">
        <v>1049</v>
      </c>
      <c r="AF6" s="296">
        <v>1114</v>
      </c>
      <c r="AG6" s="296">
        <v>1188.3</v>
      </c>
      <c r="AH6" s="296">
        <v>1261.3</v>
      </c>
      <c r="AI6" s="296">
        <v>1344.7</v>
      </c>
      <c r="AJ6" s="296">
        <v>1435</v>
      </c>
      <c r="AK6" s="296">
        <v>1515</v>
      </c>
    </row>
    <row r="7" spans="1:37" s="295" customFormat="1" ht="13.5" x14ac:dyDescent="0.25">
      <c r="A7" s="295" t="s">
        <v>84</v>
      </c>
      <c r="B7" s="296">
        <v>2.2999999999999998</v>
      </c>
      <c r="C7" s="296">
        <v>4.5999999999999996</v>
      </c>
      <c r="D7" s="296">
        <v>9.1999999999999993</v>
      </c>
      <c r="E7" s="296">
        <v>18.3</v>
      </c>
      <c r="F7" s="296">
        <v>37.9</v>
      </c>
      <c r="G7" s="296">
        <v>53.8</v>
      </c>
      <c r="H7" s="296">
        <v>73.400000000000006</v>
      </c>
      <c r="I7" s="296">
        <v>95.6</v>
      </c>
      <c r="J7" s="296">
        <v>114.4</v>
      </c>
      <c r="K7" s="296">
        <v>137.4</v>
      </c>
      <c r="L7" s="296">
        <v>170.2</v>
      </c>
      <c r="M7" s="296">
        <v>203.2</v>
      </c>
      <c r="N7" s="296">
        <v>270.2</v>
      </c>
      <c r="O7" s="296">
        <v>319.8</v>
      </c>
      <c r="P7" s="296">
        <v>375.7</v>
      </c>
      <c r="Q7" s="296">
        <v>447.1</v>
      </c>
      <c r="R7" s="296">
        <v>515.6</v>
      </c>
      <c r="S7" s="296">
        <v>597.79999999999995</v>
      </c>
      <c r="T7" s="296">
        <v>702.7</v>
      </c>
      <c r="U7" s="296">
        <v>810.9</v>
      </c>
      <c r="V7" s="296">
        <v>919.1</v>
      </c>
      <c r="W7" s="296">
        <v>1020.2</v>
      </c>
      <c r="X7" s="296">
        <v>1157.3</v>
      </c>
      <c r="Y7" s="296">
        <v>1298</v>
      </c>
      <c r="Z7" s="296">
        <v>1435.9</v>
      </c>
      <c r="AA7" s="296">
        <v>1571.7</v>
      </c>
      <c r="AB7" s="296">
        <v>1709.3</v>
      </c>
      <c r="AC7" s="296">
        <v>1848.8</v>
      </c>
      <c r="AD7" s="296">
        <v>1998</v>
      </c>
      <c r="AE7" s="296">
        <v>2175.9</v>
      </c>
      <c r="AF7" s="296">
        <v>2375.5</v>
      </c>
      <c r="AG7" s="296">
        <v>2596.6</v>
      </c>
      <c r="AH7" s="296">
        <v>2845.5</v>
      </c>
      <c r="AI7" s="296">
        <v>3084.2</v>
      </c>
      <c r="AJ7" s="296">
        <v>3316</v>
      </c>
      <c r="AK7" s="296">
        <v>3574.5</v>
      </c>
    </row>
    <row r="8" spans="1:37" s="295" customFormat="1" ht="13.5" x14ac:dyDescent="0.25">
      <c r="A8" s="295" t="s">
        <v>83</v>
      </c>
      <c r="B8" s="296">
        <v>24</v>
      </c>
      <c r="C8" s="296">
        <v>32.799999999999997</v>
      </c>
      <c r="D8" s="296">
        <v>61.1</v>
      </c>
      <c r="E8" s="296">
        <v>77</v>
      </c>
      <c r="F8" s="296">
        <v>93.6</v>
      </c>
      <c r="G8" s="296">
        <v>113.8</v>
      </c>
      <c r="H8" s="296">
        <v>135.4</v>
      </c>
      <c r="I8" s="296">
        <v>163.9</v>
      </c>
      <c r="J8" s="296">
        <v>194.9</v>
      </c>
      <c r="K8" s="296">
        <v>226.8</v>
      </c>
      <c r="L8" s="296">
        <v>261.10000000000002</v>
      </c>
      <c r="M8" s="296">
        <v>299.3</v>
      </c>
      <c r="N8" s="296">
        <v>341.2</v>
      </c>
      <c r="O8" s="296">
        <v>394.8</v>
      </c>
      <c r="P8" s="296">
        <v>456.1</v>
      </c>
      <c r="Q8" s="296">
        <v>519.70000000000005</v>
      </c>
      <c r="R8" s="296">
        <v>592.79999999999995</v>
      </c>
      <c r="S8" s="296">
        <v>669.1</v>
      </c>
      <c r="T8" s="296">
        <v>743.2</v>
      </c>
      <c r="U8" s="296">
        <v>819.3</v>
      </c>
      <c r="V8" s="296">
        <v>895.6</v>
      </c>
      <c r="W8" s="296">
        <v>973.8</v>
      </c>
      <c r="X8" s="296">
        <v>1052</v>
      </c>
      <c r="Y8" s="296">
        <v>1132.5</v>
      </c>
      <c r="Z8" s="296">
        <v>1217.9000000000001</v>
      </c>
      <c r="AA8" s="296">
        <v>1307.5999999999999</v>
      </c>
      <c r="AB8" s="296">
        <v>1395.1</v>
      </c>
      <c r="AC8" s="296">
        <v>1508</v>
      </c>
      <c r="AD8" s="296">
        <v>1620.9</v>
      </c>
      <c r="AE8" s="296">
        <v>1740.9</v>
      </c>
      <c r="AF8" s="296">
        <v>1863.9</v>
      </c>
      <c r="AG8" s="296">
        <v>1991.1</v>
      </c>
      <c r="AH8" s="296">
        <v>2122.6</v>
      </c>
      <c r="AI8" s="296">
        <v>2253.6999999999998</v>
      </c>
      <c r="AJ8" s="296">
        <v>2395</v>
      </c>
      <c r="AK8" s="296">
        <v>2557.9</v>
      </c>
    </row>
    <row r="9" spans="1:37" s="295" customFormat="1" ht="13.5" x14ac:dyDescent="0.25">
      <c r="A9" s="297" t="s">
        <v>345</v>
      </c>
      <c r="B9" s="296">
        <f>SUM(B4:B8)</f>
        <v>41.3</v>
      </c>
      <c r="C9" s="296">
        <v>76.599999999999994</v>
      </c>
      <c r="D9" s="296">
        <v>168.4</v>
      </c>
      <c r="E9" s="296">
        <v>247.8</v>
      </c>
      <c r="F9" s="296">
        <v>312.39999999999998</v>
      </c>
      <c r="G9" s="296">
        <v>448.8</v>
      </c>
      <c r="H9" s="296">
        <v>602.20000000000005</v>
      </c>
      <c r="I9" s="296">
        <v>757.4</v>
      </c>
      <c r="J9" s="296">
        <v>860.5</v>
      </c>
      <c r="K9" s="296">
        <v>975.7</v>
      </c>
      <c r="L9" s="296">
        <v>1107.5999999999999</v>
      </c>
      <c r="M9" s="296">
        <v>1241.5999999999999</v>
      </c>
      <c r="N9" s="296">
        <v>1431.1</v>
      </c>
      <c r="O9" s="296">
        <v>1763.3</v>
      </c>
      <c r="P9" s="296">
        <v>2087.6999999999998</v>
      </c>
      <c r="Q9" s="296">
        <v>2337.4</v>
      </c>
      <c r="R9" s="296">
        <v>2594.1</v>
      </c>
      <c r="S9" s="296">
        <v>2805.5</v>
      </c>
      <c r="T9" s="296">
        <v>3090.7</v>
      </c>
      <c r="U9" s="296">
        <v>3512</v>
      </c>
      <c r="V9" s="296">
        <v>3992</v>
      </c>
      <c r="W9" s="296">
        <v>5719.3</v>
      </c>
      <c r="X9" s="296">
        <v>6146.1</v>
      </c>
      <c r="Y9" s="296">
        <v>6670.2</v>
      </c>
      <c r="Z9" s="296">
        <v>7163.4</v>
      </c>
      <c r="AA9" s="296">
        <v>7738.7</v>
      </c>
      <c r="AB9" s="296">
        <v>8590.4</v>
      </c>
      <c r="AC9" s="296">
        <v>9306.4</v>
      </c>
      <c r="AD9" s="296">
        <v>10182.1</v>
      </c>
      <c r="AE9" s="296">
        <v>10927.4</v>
      </c>
      <c r="AF9" s="296">
        <v>11729.7</v>
      </c>
      <c r="AG9" s="296">
        <v>12435.3</v>
      </c>
      <c r="AH9" s="296">
        <f>SUM(AH4:AH8)</f>
        <v>13079.4</v>
      </c>
      <c r="AI9" s="296">
        <f>SUM(AI4:AI8)</f>
        <v>13753.7</v>
      </c>
      <c r="AJ9" s="296">
        <f>SUM(AJ4:AJ8)</f>
        <v>14536</v>
      </c>
      <c r="AK9" s="296">
        <f>SUM(AK4:AK8)</f>
        <v>15300.699999999999</v>
      </c>
    </row>
    <row r="10" spans="1:37" s="295" customFormat="1" ht="13.5" x14ac:dyDescent="0.25"/>
    <row r="11" spans="1:37" s="295" customFormat="1" ht="13.5" x14ac:dyDescent="0.25">
      <c r="B11" s="297"/>
    </row>
  </sheetData>
  <pageMargins left="0.75" right="0.7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10" workbookViewId="0">
      <selection activeCell="A14" sqref="A14"/>
    </sheetView>
  </sheetViews>
  <sheetFormatPr defaultRowHeight="15" x14ac:dyDescent="0.25"/>
  <cols>
    <col min="1" max="1" width="63.140625" style="107" bestFit="1" customWidth="1"/>
    <col min="2" max="2" width="9.5703125" style="107" bestFit="1" customWidth="1"/>
    <col min="3" max="16384" width="9.140625" style="107"/>
  </cols>
  <sheetData>
    <row r="1" spans="1:2" x14ac:dyDescent="0.25">
      <c r="A1" s="26" t="s">
        <v>346</v>
      </c>
    </row>
    <row r="3" spans="1:2" ht="16.5" x14ac:dyDescent="0.3">
      <c r="A3" s="26" t="s">
        <v>351</v>
      </c>
      <c r="B3" s="22"/>
    </row>
    <row r="4" spans="1:2" ht="16.5" x14ac:dyDescent="0.3">
      <c r="A4" s="22"/>
      <c r="B4" s="22"/>
    </row>
    <row r="5" spans="1:2" ht="16.5" x14ac:dyDescent="0.3">
      <c r="A5" s="22" t="s">
        <v>286</v>
      </c>
      <c r="B5" s="299">
        <v>259</v>
      </c>
    </row>
    <row r="6" spans="1:2" ht="16.5" x14ac:dyDescent="0.3">
      <c r="A6" s="22" t="s">
        <v>287</v>
      </c>
      <c r="B6" s="299">
        <v>31</v>
      </c>
    </row>
    <row r="7" spans="1:2" ht="16.5" x14ac:dyDescent="0.3">
      <c r="A7" s="22" t="s">
        <v>288</v>
      </c>
      <c r="B7" s="299">
        <v>46</v>
      </c>
    </row>
    <row r="8" spans="1:2" ht="16.5" x14ac:dyDescent="0.3">
      <c r="A8" s="22" t="s">
        <v>289</v>
      </c>
      <c r="B8" s="299">
        <v>3</v>
      </c>
    </row>
    <row r="9" spans="1:2" ht="16.5" x14ac:dyDescent="0.3">
      <c r="A9" s="22" t="s">
        <v>290</v>
      </c>
      <c r="B9" s="299">
        <v>5</v>
      </c>
    </row>
    <row r="10" spans="1:2" ht="16.5" x14ac:dyDescent="0.3">
      <c r="A10" s="22" t="s">
        <v>291</v>
      </c>
      <c r="B10" s="299">
        <v>89</v>
      </c>
    </row>
    <row r="11" spans="1:2" ht="16.5" x14ac:dyDescent="0.3">
      <c r="A11" s="22" t="s">
        <v>292</v>
      </c>
      <c r="B11" s="299">
        <v>61</v>
      </c>
    </row>
    <row r="12" spans="1:2" ht="16.5" x14ac:dyDescent="0.3">
      <c r="A12" s="22" t="s">
        <v>293</v>
      </c>
      <c r="B12" s="299">
        <v>68</v>
      </c>
    </row>
    <row r="13" spans="1:2" ht="16.5" x14ac:dyDescent="0.3">
      <c r="A13" s="22" t="s">
        <v>359</v>
      </c>
      <c r="B13" s="299">
        <v>1717</v>
      </c>
    </row>
    <row r="14" spans="1:2" ht="16.5" x14ac:dyDescent="0.3">
      <c r="A14" s="22" t="s">
        <v>40</v>
      </c>
      <c r="B14" s="299">
        <f>SUM(B5:B13)</f>
        <v>2279</v>
      </c>
    </row>
    <row r="15" spans="1:2" ht="16.5" x14ac:dyDescent="0.3">
      <c r="A15" s="22"/>
      <c r="B15" s="22"/>
    </row>
    <row r="16" spans="1:2" ht="66" x14ac:dyDescent="0.3">
      <c r="A16" s="28" t="s">
        <v>285</v>
      </c>
      <c r="B16" s="2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70" zoomScaleNormal="70" workbookViewId="0">
      <selection activeCell="C34" sqref="C34"/>
    </sheetView>
  </sheetViews>
  <sheetFormatPr defaultRowHeight="11.25" x14ac:dyDescent="0.2"/>
  <cols>
    <col min="1" max="1" width="22.140625" style="2" customWidth="1"/>
    <col min="2" max="8" width="15.42578125" style="1" customWidth="1"/>
    <col min="9" max="9" width="15.85546875" style="1" customWidth="1"/>
    <col min="10" max="10" width="11.5703125" style="1" bestFit="1" customWidth="1"/>
    <col min="11" max="16384" width="9.140625" style="1"/>
  </cols>
  <sheetData>
    <row r="1" spans="1:12" ht="33" customHeight="1" x14ac:dyDescent="0.2">
      <c r="A1" s="327" t="s">
        <v>298</v>
      </c>
      <c r="B1" s="327"/>
      <c r="C1" s="327"/>
      <c r="D1" s="327"/>
      <c r="E1" s="327"/>
      <c r="F1" s="327"/>
      <c r="G1" s="327"/>
      <c r="H1" s="327"/>
      <c r="I1" s="327"/>
    </row>
    <row r="2" spans="1:12" ht="24" customHeight="1" x14ac:dyDescent="0.2">
      <c r="A2" s="13" t="s">
        <v>11</v>
      </c>
      <c r="B2" s="45">
        <v>2009</v>
      </c>
      <c r="C2" s="45">
        <v>2010</v>
      </c>
      <c r="D2" s="45">
        <v>2011</v>
      </c>
      <c r="E2" s="45">
        <v>2012</v>
      </c>
      <c r="F2" s="45">
        <v>2013</v>
      </c>
      <c r="G2" s="45">
        <v>2014</v>
      </c>
      <c r="H2" s="45">
        <v>2015</v>
      </c>
      <c r="I2" s="12"/>
      <c r="J2" s="12"/>
      <c r="K2" s="12"/>
      <c r="L2" s="11"/>
    </row>
    <row r="3" spans="1:12" ht="17.25" x14ac:dyDescent="0.3">
      <c r="A3" s="9" t="s">
        <v>10</v>
      </c>
      <c r="B3" s="46"/>
      <c r="C3" s="46"/>
      <c r="D3" s="46"/>
      <c r="E3" s="46"/>
      <c r="F3" s="46"/>
      <c r="G3" s="46"/>
      <c r="H3" s="46"/>
      <c r="I3" s="6"/>
      <c r="J3" s="6"/>
      <c r="K3" s="6"/>
    </row>
    <row r="4" spans="1:12" ht="17.25" x14ac:dyDescent="0.3">
      <c r="A4" s="10" t="s">
        <v>8</v>
      </c>
      <c r="B4" s="46">
        <v>115447417.25</v>
      </c>
      <c r="C4" s="46">
        <v>133710043</v>
      </c>
      <c r="D4" s="46">
        <v>152268151.75</v>
      </c>
      <c r="E4" s="46">
        <v>172625716.75</v>
      </c>
      <c r="F4" s="46">
        <v>162598812.96000001</v>
      </c>
      <c r="G4" s="46">
        <v>160287940</v>
      </c>
      <c r="H4" s="46">
        <v>181913710</v>
      </c>
      <c r="I4" s="6"/>
      <c r="J4" s="6"/>
      <c r="K4" s="6"/>
    </row>
    <row r="5" spans="1:12" ht="17.25" x14ac:dyDescent="0.3">
      <c r="A5" s="10" t="s">
        <v>7</v>
      </c>
      <c r="B5" s="46">
        <v>30945648.239999998</v>
      </c>
      <c r="C5" s="46">
        <v>33492947</v>
      </c>
      <c r="D5" s="46">
        <v>38469679.740000002</v>
      </c>
      <c r="E5" s="46">
        <v>41986003.759999998</v>
      </c>
      <c r="F5" s="46">
        <v>39747604.240000002</v>
      </c>
      <c r="G5" s="46">
        <v>34671529</v>
      </c>
      <c r="H5" s="46">
        <v>36098327</v>
      </c>
      <c r="I5" s="6"/>
      <c r="J5" s="6"/>
      <c r="K5" s="6"/>
    </row>
    <row r="6" spans="1:12" ht="17.25" x14ac:dyDescent="0.3">
      <c r="A6" s="10" t="s">
        <v>6</v>
      </c>
      <c r="B6" s="46">
        <v>11491287.24</v>
      </c>
      <c r="C6" s="46">
        <v>12105809</v>
      </c>
      <c r="D6" s="46">
        <v>12032226</v>
      </c>
      <c r="E6" s="46">
        <v>13214569.75</v>
      </c>
      <c r="F6" s="46">
        <v>11401470.98</v>
      </c>
      <c r="G6" s="46">
        <v>11970486</v>
      </c>
      <c r="H6" s="46">
        <v>16585522</v>
      </c>
      <c r="I6" s="6"/>
      <c r="J6" s="6"/>
      <c r="K6" s="6"/>
    </row>
    <row r="7" spans="1:12" ht="17.25" x14ac:dyDescent="0.3">
      <c r="A7" s="10" t="s">
        <v>5</v>
      </c>
      <c r="B7" s="46">
        <v>19975090</v>
      </c>
      <c r="C7" s="46">
        <v>20280762.440000001</v>
      </c>
      <c r="D7" s="46">
        <v>18278218</v>
      </c>
      <c r="E7" s="46">
        <v>21130595.140000001</v>
      </c>
      <c r="F7" s="46">
        <v>25235638.289999999</v>
      </c>
      <c r="G7" s="46">
        <v>24850807</v>
      </c>
      <c r="H7" s="46">
        <v>23579652</v>
      </c>
      <c r="I7" s="6"/>
      <c r="J7" s="6"/>
      <c r="K7" s="6"/>
    </row>
    <row r="8" spans="1:12" ht="17.25" x14ac:dyDescent="0.3">
      <c r="A8" s="9" t="s">
        <v>9</v>
      </c>
      <c r="B8" s="46"/>
      <c r="C8" s="46"/>
      <c r="D8" s="46"/>
      <c r="E8" s="46"/>
      <c r="F8" s="46"/>
      <c r="G8" s="46"/>
      <c r="H8" s="46"/>
      <c r="I8" s="6"/>
      <c r="J8" s="6"/>
      <c r="K8" s="6"/>
    </row>
    <row r="9" spans="1:12" ht="17.25" x14ac:dyDescent="0.3">
      <c r="A9" s="8" t="s">
        <v>8</v>
      </c>
      <c r="B9" s="46">
        <v>11123909</v>
      </c>
      <c r="C9" s="46">
        <v>26914846.25</v>
      </c>
      <c r="D9" s="46">
        <v>56777878.75</v>
      </c>
      <c r="E9" s="46">
        <v>33006552</v>
      </c>
      <c r="F9" s="46">
        <v>32488550.530000001</v>
      </c>
      <c r="G9" s="46">
        <v>6079913</v>
      </c>
      <c r="H9" s="46">
        <v>10173688</v>
      </c>
      <c r="I9" s="6"/>
      <c r="J9" s="6"/>
      <c r="K9" s="6"/>
    </row>
    <row r="10" spans="1:12" ht="17.25" x14ac:dyDescent="0.3">
      <c r="A10" s="8" t="s">
        <v>7</v>
      </c>
      <c r="B10" s="46">
        <v>10279652</v>
      </c>
      <c r="C10" s="46">
        <v>3163912.24</v>
      </c>
      <c r="D10" s="46">
        <v>20472137.739999998</v>
      </c>
      <c r="E10" s="46">
        <v>11692569</v>
      </c>
      <c r="F10" s="46">
        <v>8440507.1400000006</v>
      </c>
      <c r="G10" s="46">
        <v>16958535</v>
      </c>
      <c r="H10" s="46">
        <v>2603186</v>
      </c>
      <c r="I10" s="6"/>
      <c r="J10" s="6"/>
      <c r="K10" s="6"/>
    </row>
    <row r="11" spans="1:12" ht="17.25" x14ac:dyDescent="0.3">
      <c r="A11" s="8" t="s">
        <v>6</v>
      </c>
      <c r="B11" s="46">
        <v>2261438</v>
      </c>
      <c r="C11" s="46">
        <v>9564849.2400000002</v>
      </c>
      <c r="D11" s="46">
        <v>18676436.75</v>
      </c>
      <c r="E11" s="46">
        <v>15853187</v>
      </c>
      <c r="F11" s="46">
        <v>10813833.08</v>
      </c>
      <c r="G11" s="46">
        <v>14438818</v>
      </c>
      <c r="H11" s="46">
        <v>9789350</v>
      </c>
      <c r="J11" s="6"/>
      <c r="K11" s="6"/>
    </row>
    <row r="12" spans="1:12" ht="34.5" x14ac:dyDescent="0.3">
      <c r="A12" s="8" t="s">
        <v>294</v>
      </c>
      <c r="B12" s="47">
        <v>3747363</v>
      </c>
      <c r="C12" s="47">
        <v>354783.85</v>
      </c>
      <c r="D12" s="47">
        <v>-101012.25</v>
      </c>
      <c r="E12" s="46">
        <v>42215.48</v>
      </c>
      <c r="F12" s="46">
        <v>375475.23</v>
      </c>
      <c r="G12" s="46">
        <v>-123917.97</v>
      </c>
      <c r="H12" s="46">
        <v>4049</v>
      </c>
      <c r="I12" s="57" t="s">
        <v>91</v>
      </c>
      <c r="J12" s="6"/>
      <c r="K12" s="6"/>
    </row>
    <row r="13" spans="1:12" ht="17.25" x14ac:dyDescent="0.3">
      <c r="A13" s="8" t="s">
        <v>4</v>
      </c>
      <c r="B13" s="47"/>
      <c r="C13" s="47"/>
      <c r="D13" s="47">
        <v>-5658821</v>
      </c>
      <c r="E13" s="46">
        <v>-3141637</v>
      </c>
      <c r="F13" s="46"/>
      <c r="G13" s="46"/>
      <c r="H13" s="46">
        <v>-1196935</v>
      </c>
      <c r="I13" s="57">
        <f>SUM(H9:H13)</f>
        <v>21373338</v>
      </c>
      <c r="J13" s="6"/>
      <c r="K13" s="6"/>
    </row>
    <row r="14" spans="1:12" ht="15" x14ac:dyDescent="0.2">
      <c r="A14" s="5" t="s">
        <v>3</v>
      </c>
      <c r="B14" s="48">
        <f>SUM(B3:B13)</f>
        <v>205271804.73000002</v>
      </c>
      <c r="C14" s="48">
        <f t="shared" ref="C14:H14" si="0">SUM(C3:C13)</f>
        <v>239587953.02000001</v>
      </c>
      <c r="D14" s="48">
        <f t="shared" si="0"/>
        <v>311214895.48000002</v>
      </c>
      <c r="E14" s="48">
        <f t="shared" si="0"/>
        <v>306409771.88</v>
      </c>
      <c r="F14" s="48">
        <f t="shared" si="0"/>
        <v>291101892.44999999</v>
      </c>
      <c r="G14" s="48">
        <f t="shared" si="0"/>
        <v>269134110.02999997</v>
      </c>
      <c r="H14" s="48">
        <f t="shared" si="0"/>
        <v>279550549</v>
      </c>
      <c r="I14" s="6"/>
      <c r="J14" s="6"/>
      <c r="K14" s="6"/>
    </row>
    <row r="15" spans="1:12" ht="17.25" x14ac:dyDescent="0.3">
      <c r="A15" s="4"/>
      <c r="B15" s="3"/>
      <c r="C15" s="3"/>
      <c r="D15" s="3"/>
      <c r="E15" s="3"/>
      <c r="F15" s="3"/>
      <c r="G15" s="3"/>
    </row>
    <row r="16" spans="1:12" ht="17.25" x14ac:dyDescent="0.3">
      <c r="A16" s="55" t="s">
        <v>90</v>
      </c>
      <c r="B16" s="3"/>
      <c r="C16" s="3"/>
      <c r="D16" s="3"/>
      <c r="E16" s="3"/>
      <c r="F16" s="3"/>
      <c r="G16" s="3"/>
    </row>
    <row r="17" spans="1:11" ht="15" x14ac:dyDescent="0.2">
      <c r="A17" s="13" t="s">
        <v>11</v>
      </c>
      <c r="B17" s="45">
        <f>B2</f>
        <v>2009</v>
      </c>
      <c r="C17" s="45">
        <f t="shared" ref="C17:H17" si="1">C2</f>
        <v>2010</v>
      </c>
      <c r="D17" s="45">
        <f t="shared" si="1"/>
        <v>2011</v>
      </c>
      <c r="E17" s="45">
        <f t="shared" si="1"/>
        <v>2012</v>
      </c>
      <c r="F17" s="45">
        <f t="shared" si="1"/>
        <v>2013</v>
      </c>
      <c r="G17" s="45">
        <f t="shared" si="1"/>
        <v>2014</v>
      </c>
      <c r="H17" s="45">
        <f t="shared" si="1"/>
        <v>2015</v>
      </c>
    </row>
    <row r="18" spans="1:11" ht="17.25" x14ac:dyDescent="0.3">
      <c r="A18" s="8" t="s">
        <v>8</v>
      </c>
      <c r="B18" s="7">
        <f t="shared" ref="B18:H18" si="2">B4+B9</f>
        <v>126571326.25</v>
      </c>
      <c r="C18" s="7">
        <f t="shared" si="2"/>
        <v>160624889.25</v>
      </c>
      <c r="D18" s="7">
        <f t="shared" si="2"/>
        <v>209046030.5</v>
      </c>
      <c r="E18" s="7">
        <f t="shared" si="2"/>
        <v>205632268.75</v>
      </c>
      <c r="F18" s="7">
        <f t="shared" si="2"/>
        <v>195087363.49000001</v>
      </c>
      <c r="G18" s="7">
        <f t="shared" si="2"/>
        <v>166367853</v>
      </c>
      <c r="H18" s="7">
        <f t="shared" si="2"/>
        <v>192087398</v>
      </c>
    </row>
    <row r="19" spans="1:11" ht="17.25" x14ac:dyDescent="0.3">
      <c r="A19" s="8" t="s">
        <v>7</v>
      </c>
      <c r="B19" s="7">
        <f t="shared" ref="B19:H19" si="3">B5+B10</f>
        <v>41225300.239999995</v>
      </c>
      <c r="C19" s="7">
        <f t="shared" si="3"/>
        <v>36656859.240000002</v>
      </c>
      <c r="D19" s="7">
        <f t="shared" si="3"/>
        <v>58941817.480000004</v>
      </c>
      <c r="E19" s="7">
        <f t="shared" si="3"/>
        <v>53678572.759999998</v>
      </c>
      <c r="F19" s="7">
        <f t="shared" si="3"/>
        <v>48188111.380000003</v>
      </c>
      <c r="G19" s="7">
        <f t="shared" si="3"/>
        <v>51630064</v>
      </c>
      <c r="H19" s="7">
        <f t="shared" si="3"/>
        <v>38701513</v>
      </c>
    </row>
    <row r="20" spans="1:11" ht="17.25" x14ac:dyDescent="0.3">
      <c r="A20" s="8" t="s">
        <v>6</v>
      </c>
      <c r="B20" s="7">
        <f t="shared" ref="B20:H20" si="4">B6+B11</f>
        <v>13752725.24</v>
      </c>
      <c r="C20" s="7">
        <f t="shared" si="4"/>
        <v>21670658.240000002</v>
      </c>
      <c r="D20" s="7">
        <f t="shared" si="4"/>
        <v>30708662.75</v>
      </c>
      <c r="E20" s="7">
        <f t="shared" si="4"/>
        <v>29067756.75</v>
      </c>
      <c r="F20" s="7">
        <f t="shared" si="4"/>
        <v>22215304.060000002</v>
      </c>
      <c r="G20" s="7">
        <f t="shared" si="4"/>
        <v>26409304</v>
      </c>
      <c r="H20" s="7">
        <f t="shared" si="4"/>
        <v>26374872</v>
      </c>
    </row>
    <row r="21" spans="1:11" ht="19.5" x14ac:dyDescent="0.3">
      <c r="A21" s="8" t="s">
        <v>89</v>
      </c>
      <c r="B21" s="7">
        <f t="shared" ref="B21:H21" si="5">B7+B12</f>
        <v>23722453</v>
      </c>
      <c r="C21" s="7">
        <f t="shared" si="5"/>
        <v>20635546.290000003</v>
      </c>
      <c r="D21" s="7">
        <f t="shared" si="5"/>
        <v>18177205.75</v>
      </c>
      <c r="E21" s="7">
        <f t="shared" si="5"/>
        <v>21172810.620000001</v>
      </c>
      <c r="F21" s="7">
        <f t="shared" si="5"/>
        <v>25611113.52</v>
      </c>
      <c r="G21" s="7">
        <f t="shared" si="5"/>
        <v>24726889.030000001</v>
      </c>
      <c r="H21" s="7">
        <f t="shared" si="5"/>
        <v>23583701</v>
      </c>
    </row>
    <row r="22" spans="1:11" ht="17.25" x14ac:dyDescent="0.3">
      <c r="A22" s="8" t="s">
        <v>4</v>
      </c>
      <c r="B22" s="7">
        <f t="shared" ref="B22:H22" si="6">B13</f>
        <v>0</v>
      </c>
      <c r="C22" s="7">
        <f t="shared" si="6"/>
        <v>0</v>
      </c>
      <c r="D22" s="7">
        <f t="shared" si="6"/>
        <v>-5658821</v>
      </c>
      <c r="E22" s="7">
        <f t="shared" si="6"/>
        <v>-3141637</v>
      </c>
      <c r="F22" s="7">
        <f t="shared" si="6"/>
        <v>0</v>
      </c>
      <c r="G22" s="7">
        <f t="shared" si="6"/>
        <v>0</v>
      </c>
      <c r="H22" s="7">
        <f t="shared" si="6"/>
        <v>-1196935</v>
      </c>
    </row>
    <row r="23" spans="1:11" ht="15" x14ac:dyDescent="0.2">
      <c r="A23" s="5" t="s">
        <v>3</v>
      </c>
      <c r="B23" s="48">
        <f t="shared" ref="B23:H23" si="7">B14</f>
        <v>205271804.73000002</v>
      </c>
      <c r="C23" s="48">
        <f t="shared" si="7"/>
        <v>239587953.02000001</v>
      </c>
      <c r="D23" s="48">
        <f t="shared" si="7"/>
        <v>311214895.48000002</v>
      </c>
      <c r="E23" s="48">
        <f t="shared" si="7"/>
        <v>306409771.88</v>
      </c>
      <c r="F23" s="48">
        <f t="shared" si="7"/>
        <v>291101892.44999999</v>
      </c>
      <c r="G23" s="48">
        <f t="shared" si="7"/>
        <v>269134110.02999997</v>
      </c>
      <c r="H23" s="48">
        <f t="shared" si="7"/>
        <v>279550549</v>
      </c>
    </row>
    <row r="24" spans="1:11" ht="17.25" x14ac:dyDescent="0.3">
      <c r="A24" s="4"/>
      <c r="B24" s="3"/>
      <c r="C24" s="3"/>
      <c r="D24" s="3"/>
      <c r="E24" s="3"/>
      <c r="F24" s="3"/>
      <c r="G24" s="3"/>
      <c r="H24" s="3"/>
    </row>
    <row r="25" spans="1:11" ht="17.25" x14ac:dyDescent="0.3">
      <c r="A25" s="49" t="s">
        <v>2</v>
      </c>
      <c r="B25" s="50"/>
      <c r="C25" s="50"/>
      <c r="D25" s="50"/>
      <c r="E25" s="50"/>
      <c r="F25" s="50"/>
      <c r="G25" s="50"/>
      <c r="H25" s="50"/>
      <c r="I25" s="51"/>
      <c r="J25" s="51"/>
    </row>
    <row r="26" spans="1:11" ht="34.5" customHeight="1" x14ac:dyDescent="0.3">
      <c r="A26" s="329" t="s">
        <v>1</v>
      </c>
      <c r="B26" s="329"/>
      <c r="C26" s="329"/>
      <c r="D26" s="329"/>
      <c r="E26" s="329"/>
      <c r="F26" s="329"/>
      <c r="G26" s="329"/>
      <c r="H26" s="329"/>
      <c r="I26" s="329"/>
      <c r="J26" s="329"/>
      <c r="K26" s="329"/>
    </row>
    <row r="27" spans="1:11" ht="17.25" customHeight="1" x14ac:dyDescent="0.3">
      <c r="A27" s="325" t="s">
        <v>0</v>
      </c>
      <c r="B27" s="325"/>
      <c r="C27" s="325"/>
      <c r="D27" s="325"/>
      <c r="E27" s="325"/>
      <c r="F27" s="325"/>
      <c r="G27" s="325"/>
      <c r="H27" s="325"/>
      <c r="I27" s="325"/>
      <c r="J27" s="325"/>
      <c r="K27" s="325"/>
    </row>
    <row r="28" spans="1:11" ht="22.5" customHeight="1" x14ac:dyDescent="0.3">
      <c r="A28" s="325" t="s">
        <v>300</v>
      </c>
      <c r="B28" s="325"/>
      <c r="C28" s="325"/>
      <c r="D28" s="325"/>
      <c r="E28" s="325"/>
      <c r="F28" s="325"/>
      <c r="G28" s="325"/>
      <c r="H28" s="325"/>
      <c r="I28" s="325"/>
      <c r="J28" s="325"/>
      <c r="K28" s="325"/>
    </row>
    <row r="30" spans="1:11" ht="17.25" x14ac:dyDescent="0.3">
      <c r="A30" s="325"/>
      <c r="B30" s="328"/>
      <c r="C30" s="328"/>
      <c r="D30" s="328"/>
      <c r="E30" s="328"/>
      <c r="F30" s="328"/>
      <c r="G30" s="328"/>
      <c r="H30" s="328"/>
    </row>
    <row r="31" spans="1:11" ht="17.25" x14ac:dyDescent="0.3">
      <c r="A31" s="52"/>
      <c r="B31" s="53" t="str">
        <f>TEXT(H17,0)&amp;" exp+capital"</f>
        <v>2015 exp+capital</v>
      </c>
      <c r="D31" s="56" t="s">
        <v>299</v>
      </c>
    </row>
    <row r="32" spans="1:11" ht="17.25" x14ac:dyDescent="0.3">
      <c r="A32" s="52" t="s">
        <v>8</v>
      </c>
      <c r="B32" s="54">
        <f>H18</f>
        <v>192087398</v>
      </c>
    </row>
    <row r="33" spans="1:11" ht="17.25" x14ac:dyDescent="0.3">
      <c r="A33" s="52" t="s">
        <v>7</v>
      </c>
      <c r="B33" s="54">
        <f t="shared" ref="B33:B35" si="8">H19</f>
        <v>38701513</v>
      </c>
      <c r="D33" s="323" t="s">
        <v>105</v>
      </c>
      <c r="E33" s="324"/>
      <c r="F33" s="324"/>
      <c r="G33" s="324"/>
      <c r="H33" s="324"/>
      <c r="I33" s="324"/>
      <c r="J33" s="324"/>
      <c r="K33" s="324"/>
    </row>
    <row r="34" spans="1:11" ht="17.25" x14ac:dyDescent="0.3">
      <c r="A34" s="52" t="s">
        <v>6</v>
      </c>
      <c r="B34" s="54">
        <f t="shared" si="8"/>
        <v>26374872</v>
      </c>
      <c r="D34" s="325" t="str">
        <f>"Total: $" &amp; TEXT(H23,"#0.0,,") &amp; " million includes $" &amp; TEXT(I13,"#0.0,,") &amp; " million in obligatons to capital projects"</f>
        <v>Total: $279.6 million includes $21.4 million in obligatons to capital projects</v>
      </c>
      <c r="E34" s="326"/>
      <c r="F34" s="326"/>
      <c r="G34" s="326"/>
      <c r="H34" s="326"/>
      <c r="I34" s="326"/>
      <c r="J34" s="326"/>
      <c r="K34" s="326"/>
    </row>
    <row r="35" spans="1:11" ht="17.25" x14ac:dyDescent="0.3">
      <c r="A35" s="52" t="s">
        <v>5</v>
      </c>
      <c r="B35" s="54">
        <f t="shared" si="8"/>
        <v>23583701</v>
      </c>
    </row>
    <row r="36" spans="1:11" ht="17.25" x14ac:dyDescent="0.3">
      <c r="A36" s="52"/>
      <c r="B36" s="54"/>
    </row>
    <row r="37" spans="1:11" ht="17.25" x14ac:dyDescent="0.3">
      <c r="A37" s="52"/>
      <c r="B37" s="52"/>
    </row>
    <row r="38" spans="1:11" ht="17.25" x14ac:dyDescent="0.3">
      <c r="A38" s="52"/>
      <c r="B38" s="52"/>
    </row>
    <row r="39" spans="1:11" ht="17.25" x14ac:dyDescent="0.3">
      <c r="A39" s="52"/>
      <c r="B39" s="52"/>
    </row>
    <row r="40" spans="1:11" ht="17.25" x14ac:dyDescent="0.3">
      <c r="A40" s="52"/>
      <c r="B40" s="52"/>
    </row>
    <row r="41" spans="1:11" ht="17.25" x14ac:dyDescent="0.3">
      <c r="A41" s="1"/>
      <c r="B41" s="52"/>
    </row>
  </sheetData>
  <mergeCells count="7">
    <mergeCell ref="D33:K33"/>
    <mergeCell ref="D34:K34"/>
    <mergeCell ref="A1:I1"/>
    <mergeCell ref="A30:H30"/>
    <mergeCell ref="A26:K26"/>
    <mergeCell ref="A27:K27"/>
    <mergeCell ref="A28:K28"/>
  </mergeCells>
  <pageMargins left="0.36" right="0.35" top="0.82" bottom="0.28000000000000003" header="0.21" footer="0.16"/>
  <pageSetup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10" sqref="A10:I10"/>
    </sheetView>
  </sheetViews>
  <sheetFormatPr defaultRowHeight="17.25" x14ac:dyDescent="0.3"/>
  <cols>
    <col min="1" max="1" width="16.28515625" style="15" customWidth="1"/>
    <col min="2" max="6" width="15.42578125" style="15" bestFit="1" customWidth="1"/>
    <col min="7" max="7" width="15.42578125" style="14" customWidth="1"/>
    <col min="8" max="8" width="15.5703125" style="14" customWidth="1"/>
    <col min="9" max="16384" width="9.140625" style="14"/>
  </cols>
  <sheetData>
    <row r="1" spans="1:9" ht="30.75" customHeight="1" x14ac:dyDescent="0.3">
      <c r="A1" s="21" t="s">
        <v>295</v>
      </c>
    </row>
    <row r="2" spans="1:9" ht="21.75" customHeight="1" x14ac:dyDescent="0.3">
      <c r="A2" s="58" t="s">
        <v>14</v>
      </c>
      <c r="B2" s="59">
        <v>2009</v>
      </c>
      <c r="C2" s="59">
        <v>2010</v>
      </c>
      <c r="D2" s="59">
        <v>2011</v>
      </c>
      <c r="E2" s="59">
        <v>2012</v>
      </c>
      <c r="F2" s="59">
        <v>2013</v>
      </c>
      <c r="G2" s="59" t="s">
        <v>301</v>
      </c>
      <c r="H2" s="59">
        <v>2015</v>
      </c>
    </row>
    <row r="3" spans="1:9" x14ac:dyDescent="0.3">
      <c r="A3" s="60" t="s">
        <v>13</v>
      </c>
      <c r="B3" s="47">
        <v>113900603</v>
      </c>
      <c r="C3" s="47">
        <v>129758323</v>
      </c>
      <c r="D3" s="47">
        <v>143477289</v>
      </c>
      <c r="E3" s="47">
        <v>162060445</v>
      </c>
      <c r="F3" s="47">
        <v>151177409</v>
      </c>
      <c r="G3" s="47">
        <v>143128947.90000001</v>
      </c>
      <c r="H3" s="47">
        <v>165362220.78999999</v>
      </c>
    </row>
    <row r="4" spans="1:9" x14ac:dyDescent="0.3">
      <c r="A4" s="60" t="s">
        <v>12</v>
      </c>
      <c r="B4" s="47">
        <v>11668863</v>
      </c>
      <c r="C4" s="47">
        <v>21761323</v>
      </c>
      <c r="D4" s="47">
        <v>31297548</v>
      </c>
      <c r="E4" s="47">
        <v>29240867</v>
      </c>
      <c r="F4" s="47">
        <v>29683425</v>
      </c>
      <c r="G4" s="47">
        <v>5925196.1100000003</v>
      </c>
      <c r="H4" s="47">
        <v>7703153.2699999996</v>
      </c>
    </row>
    <row r="5" spans="1:9" s="17" customFormat="1" ht="15" x14ac:dyDescent="0.2">
      <c r="A5" s="20" t="s">
        <v>3</v>
      </c>
      <c r="B5" s="19">
        <f t="shared" ref="B5:H5" si="0">SUM(B3:B4)</f>
        <v>125569466</v>
      </c>
      <c r="C5" s="19">
        <f t="shared" si="0"/>
        <v>151519646</v>
      </c>
      <c r="D5" s="19">
        <f t="shared" si="0"/>
        <v>174774837</v>
      </c>
      <c r="E5" s="19">
        <f t="shared" si="0"/>
        <v>191301312</v>
      </c>
      <c r="F5" s="18">
        <f t="shared" si="0"/>
        <v>180860834</v>
      </c>
      <c r="G5" s="18">
        <f t="shared" si="0"/>
        <v>149054144.01000002</v>
      </c>
      <c r="H5" s="18">
        <f t="shared" si="0"/>
        <v>173065374.06</v>
      </c>
    </row>
    <row r="6" spans="1:9" s="17" customFormat="1" ht="15" x14ac:dyDescent="0.2">
      <c r="A6" s="16"/>
      <c r="B6" s="61"/>
      <c r="C6" s="61"/>
      <c r="D6" s="61"/>
      <c r="E6" s="61"/>
      <c r="F6" s="61"/>
      <c r="G6" s="61"/>
      <c r="H6" s="61"/>
    </row>
    <row r="7" spans="1:9" s="17" customFormat="1" ht="15" x14ac:dyDescent="0.2">
      <c r="A7" s="16" t="s">
        <v>92</v>
      </c>
      <c r="B7" s="61"/>
      <c r="C7" s="61"/>
      <c r="D7" s="61"/>
      <c r="E7" s="61"/>
      <c r="F7" s="61"/>
      <c r="G7" s="61"/>
      <c r="H7" s="61"/>
    </row>
    <row r="8" spans="1:9" x14ac:dyDescent="0.3">
      <c r="B8" s="15" t="str">
        <f>LEFT(B2,4)</f>
        <v>2009</v>
      </c>
      <c r="C8" s="15" t="str">
        <f t="shared" ref="C8:H8" si="1">LEFT(C2,4)</f>
        <v>2010</v>
      </c>
      <c r="D8" s="15" t="str">
        <f t="shared" si="1"/>
        <v>2011</v>
      </c>
      <c r="E8" s="15" t="str">
        <f t="shared" si="1"/>
        <v>2012</v>
      </c>
      <c r="F8" s="15" t="str">
        <f t="shared" si="1"/>
        <v>2013</v>
      </c>
      <c r="G8" s="15" t="str">
        <f t="shared" si="1"/>
        <v>2014</v>
      </c>
      <c r="H8" s="15" t="str">
        <f t="shared" si="1"/>
        <v>2015</v>
      </c>
    </row>
    <row r="9" spans="1:9" x14ac:dyDescent="0.3">
      <c r="A9" s="16" t="s">
        <v>2</v>
      </c>
    </row>
    <row r="10" spans="1:9" ht="41.25" customHeight="1" x14ac:dyDescent="0.3">
      <c r="A10" s="330" t="s">
        <v>296</v>
      </c>
      <c r="B10" s="330"/>
      <c r="C10" s="330"/>
      <c r="D10" s="330"/>
      <c r="E10" s="330"/>
      <c r="F10" s="330"/>
      <c r="G10" s="330"/>
      <c r="H10" s="330"/>
      <c r="I10" s="330"/>
    </row>
    <row r="11" spans="1:9" x14ac:dyDescent="0.3">
      <c r="A11" s="331" t="s">
        <v>297</v>
      </c>
      <c r="B11" s="331"/>
      <c r="C11" s="331"/>
      <c r="D11" s="331"/>
      <c r="E11" s="331"/>
      <c r="F11" s="331"/>
      <c r="G11" s="331"/>
      <c r="H11" s="331"/>
      <c r="I11" s="331"/>
    </row>
  </sheetData>
  <mergeCells count="2">
    <mergeCell ref="A10:I10"/>
    <mergeCell ref="A11:I11"/>
  </mergeCells>
  <pageMargins left="0.56000000000000005" right="0.5" top="1.03" bottom="1.08" header="0.16" footer="0.22"/>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workbookViewId="0">
      <selection activeCell="A21" sqref="A21"/>
    </sheetView>
  </sheetViews>
  <sheetFormatPr defaultRowHeight="16.5" x14ac:dyDescent="0.3"/>
  <cols>
    <col min="1" max="1" width="62.85546875" style="22" bestFit="1" customWidth="1"/>
    <col min="2" max="2" width="14.5703125" style="25" bestFit="1" customWidth="1"/>
    <col min="3" max="3" width="16.7109375" style="25" bestFit="1" customWidth="1"/>
    <col min="4" max="4" width="16.42578125" style="24" bestFit="1" customWidth="1"/>
    <col min="5" max="5" width="17.42578125" style="25" customWidth="1"/>
    <col min="6" max="6" width="16.7109375" style="25" bestFit="1" customWidth="1"/>
    <col min="7" max="7" width="15.42578125" style="24" bestFit="1" customWidth="1"/>
    <col min="8" max="8" width="14.5703125" style="23" bestFit="1" customWidth="1"/>
    <col min="9" max="16384" width="9.140625" style="22"/>
  </cols>
  <sheetData>
    <row r="1" spans="1:8" ht="33" customHeight="1" x14ac:dyDescent="0.3">
      <c r="A1" s="332" t="s">
        <v>304</v>
      </c>
      <c r="B1" s="332"/>
      <c r="C1" s="332"/>
      <c r="D1" s="332"/>
      <c r="E1" s="332"/>
      <c r="F1" s="332"/>
      <c r="G1" s="332"/>
      <c r="H1" s="332"/>
    </row>
    <row r="2" spans="1:8" s="28" customFormat="1" ht="58.5" x14ac:dyDescent="0.3">
      <c r="A2" s="31" t="s">
        <v>39</v>
      </c>
      <c r="B2" s="29" t="s">
        <v>38</v>
      </c>
      <c r="C2" s="29" t="s">
        <v>37</v>
      </c>
      <c r="D2" s="30" t="s">
        <v>36</v>
      </c>
      <c r="E2" s="29" t="s">
        <v>35</v>
      </c>
      <c r="F2" s="29" t="s">
        <v>34</v>
      </c>
      <c r="G2" s="30" t="s">
        <v>33</v>
      </c>
      <c r="H2" s="29" t="s">
        <v>32</v>
      </c>
    </row>
    <row r="3" spans="1:8" x14ac:dyDescent="0.3">
      <c r="A3" s="62" t="s">
        <v>31</v>
      </c>
      <c r="B3" s="63">
        <v>4725923</v>
      </c>
      <c r="C3" s="63">
        <v>1426620.6</v>
      </c>
      <c r="D3" s="64">
        <v>6152543.5999999996</v>
      </c>
      <c r="E3" s="63">
        <v>-492021.5</v>
      </c>
      <c r="F3" s="63">
        <v>-20196.8</v>
      </c>
      <c r="G3" s="64">
        <v>-512218.3</v>
      </c>
      <c r="H3" s="65">
        <v>5640325.2999999998</v>
      </c>
    </row>
    <row r="4" spans="1:8" x14ac:dyDescent="0.3">
      <c r="A4" s="62" t="s">
        <v>30</v>
      </c>
      <c r="B4" s="63">
        <v>7679715</v>
      </c>
      <c r="C4" s="63">
        <v>3496171</v>
      </c>
      <c r="D4" s="64">
        <v>11175886</v>
      </c>
      <c r="E4" s="63">
        <v>0</v>
      </c>
      <c r="F4" s="63">
        <v>0</v>
      </c>
      <c r="G4" s="64">
        <v>0</v>
      </c>
      <c r="H4" s="65">
        <v>11175886</v>
      </c>
    </row>
    <row r="5" spans="1:8" x14ac:dyDescent="0.3">
      <c r="A5" s="62" t="s">
        <v>29</v>
      </c>
      <c r="B5" s="63">
        <v>18395820</v>
      </c>
      <c r="C5" s="63">
        <v>5036142</v>
      </c>
      <c r="D5" s="64">
        <v>23431962</v>
      </c>
      <c r="E5" s="63">
        <v>252633.48</v>
      </c>
      <c r="F5" s="63">
        <v>16292.48</v>
      </c>
      <c r="G5" s="64">
        <v>268925.96000000002</v>
      </c>
      <c r="H5" s="66">
        <v>23700887.960000001</v>
      </c>
    </row>
    <row r="6" spans="1:8" x14ac:dyDescent="0.3">
      <c r="A6" s="62" t="s">
        <v>28</v>
      </c>
      <c r="B6" s="63">
        <v>9088440</v>
      </c>
      <c r="C6" s="63">
        <v>5128464</v>
      </c>
      <c r="D6" s="64">
        <v>14216904</v>
      </c>
      <c r="E6" s="63">
        <v>96679.25</v>
      </c>
      <c r="F6" s="63">
        <v>21561.95</v>
      </c>
      <c r="G6" s="64">
        <v>118241.2</v>
      </c>
      <c r="H6" s="66">
        <v>14335145.199999999</v>
      </c>
    </row>
    <row r="7" spans="1:8" x14ac:dyDescent="0.3">
      <c r="A7" s="62" t="s">
        <v>27</v>
      </c>
      <c r="B7" s="63">
        <v>3156785</v>
      </c>
      <c r="C7" s="63">
        <v>1294476</v>
      </c>
      <c r="D7" s="64">
        <v>4451261</v>
      </c>
      <c r="E7" s="63">
        <v>104041</v>
      </c>
      <c r="F7" s="63">
        <v>554186.49</v>
      </c>
      <c r="G7" s="64">
        <v>658227.49</v>
      </c>
      <c r="H7" s="66">
        <v>5109488.49</v>
      </c>
    </row>
    <row r="8" spans="1:8" x14ac:dyDescent="0.3">
      <c r="A8" s="62" t="s">
        <v>26</v>
      </c>
      <c r="B8" s="63">
        <v>2201172</v>
      </c>
      <c r="C8" s="63">
        <v>428407.65</v>
      </c>
      <c r="D8" s="64">
        <v>2629579.65</v>
      </c>
      <c r="E8" s="63">
        <v>0</v>
      </c>
      <c r="F8" s="63">
        <v>0</v>
      </c>
      <c r="G8" s="64">
        <v>0</v>
      </c>
      <c r="H8" s="66">
        <v>2629579.65</v>
      </c>
    </row>
    <row r="9" spans="1:8" x14ac:dyDescent="0.3">
      <c r="A9" s="62" t="s">
        <v>25</v>
      </c>
      <c r="B9" s="63">
        <v>2823896</v>
      </c>
      <c r="C9" s="63">
        <v>795929.3</v>
      </c>
      <c r="D9" s="64">
        <v>3619825.3</v>
      </c>
      <c r="E9" s="63">
        <v>0</v>
      </c>
      <c r="F9" s="63">
        <v>0</v>
      </c>
      <c r="G9" s="64">
        <v>0</v>
      </c>
      <c r="H9" s="66">
        <v>3619825.3</v>
      </c>
    </row>
    <row r="10" spans="1:8" x14ac:dyDescent="0.3">
      <c r="A10" s="62" t="s">
        <v>24</v>
      </c>
      <c r="B10" s="63">
        <v>5989214</v>
      </c>
      <c r="C10" s="63">
        <v>1098036</v>
      </c>
      <c r="D10" s="64">
        <v>7087250</v>
      </c>
      <c r="E10" s="63">
        <v>1780911.2</v>
      </c>
      <c r="F10" s="63">
        <v>3704.04</v>
      </c>
      <c r="G10" s="64">
        <v>1784615.24</v>
      </c>
      <c r="H10" s="66">
        <v>8871865.2400000002</v>
      </c>
    </row>
    <row r="11" spans="1:8" x14ac:dyDescent="0.3">
      <c r="A11" s="62" t="s">
        <v>23</v>
      </c>
      <c r="B11" s="63">
        <v>4552969</v>
      </c>
      <c r="C11" s="63">
        <v>1189441</v>
      </c>
      <c r="D11" s="64">
        <v>5742410</v>
      </c>
      <c r="E11" s="63">
        <v>-525101.86</v>
      </c>
      <c r="F11" s="63">
        <v>-20955.89</v>
      </c>
      <c r="G11" s="64">
        <v>-546057.75</v>
      </c>
      <c r="H11" s="66">
        <v>5196352.25</v>
      </c>
    </row>
    <row r="12" spans="1:8" x14ac:dyDescent="0.3">
      <c r="A12" s="62" t="s">
        <v>22</v>
      </c>
      <c r="B12" s="63">
        <v>22470269</v>
      </c>
      <c r="C12" s="63">
        <v>8448268</v>
      </c>
      <c r="D12" s="64">
        <v>30918537</v>
      </c>
      <c r="E12" s="63">
        <v>2398425</v>
      </c>
      <c r="F12" s="63">
        <v>659757</v>
      </c>
      <c r="G12" s="64">
        <v>3058182</v>
      </c>
      <c r="H12" s="66">
        <v>33976719</v>
      </c>
    </row>
    <row r="13" spans="1:8" x14ac:dyDescent="0.3">
      <c r="A13" s="62" t="s">
        <v>21</v>
      </c>
      <c r="B13" s="63">
        <v>17584021</v>
      </c>
      <c r="C13" s="63">
        <v>4288562</v>
      </c>
      <c r="D13" s="64">
        <v>21872583</v>
      </c>
      <c r="E13" s="63">
        <v>294382.12</v>
      </c>
      <c r="F13" s="63">
        <v>16292.42</v>
      </c>
      <c r="G13" s="64">
        <v>310674.53999999998</v>
      </c>
      <c r="H13" s="66">
        <v>22183257.539999999</v>
      </c>
    </row>
    <row r="14" spans="1:8" x14ac:dyDescent="0.3">
      <c r="A14" s="62" t="s">
        <v>360</v>
      </c>
      <c r="B14" s="63">
        <v>11396413</v>
      </c>
      <c r="C14" s="63">
        <v>4015940</v>
      </c>
      <c r="D14" s="64">
        <v>15412353</v>
      </c>
      <c r="E14" s="67">
        <v>356608.26</v>
      </c>
      <c r="F14" s="67">
        <v>34664.42</v>
      </c>
      <c r="G14" s="68">
        <v>391272.68</v>
      </c>
      <c r="H14" s="66">
        <v>15803625.68</v>
      </c>
    </row>
    <row r="15" spans="1:8" x14ac:dyDescent="0.3">
      <c r="A15" s="62" t="s">
        <v>20</v>
      </c>
      <c r="B15" s="63">
        <v>1789313</v>
      </c>
      <c r="C15" s="63">
        <v>939744</v>
      </c>
      <c r="D15" s="64">
        <v>2729057</v>
      </c>
      <c r="E15" s="63">
        <v>104037.75</v>
      </c>
      <c r="F15" s="63">
        <v>554186.43999999994</v>
      </c>
      <c r="G15" s="64">
        <v>658224.18999999994</v>
      </c>
      <c r="H15" s="66">
        <v>3387281.19</v>
      </c>
    </row>
    <row r="16" spans="1:8" x14ac:dyDescent="0.3">
      <c r="A16" s="62" t="s">
        <v>19</v>
      </c>
      <c r="B16" s="63">
        <v>195075.5</v>
      </c>
      <c r="C16" s="63">
        <v>236043.59</v>
      </c>
      <c r="D16" s="64">
        <v>431119.08999999997</v>
      </c>
      <c r="E16" s="63">
        <v>0</v>
      </c>
      <c r="F16" s="63">
        <v>0</v>
      </c>
      <c r="G16" s="64">
        <v>0</v>
      </c>
      <c r="H16" s="65">
        <v>431119.08999999997</v>
      </c>
    </row>
    <row r="17" spans="1:8" x14ac:dyDescent="0.3">
      <c r="A17" s="62" t="s">
        <v>18</v>
      </c>
      <c r="B17" s="63">
        <v>813397.25</v>
      </c>
      <c r="C17" s="63">
        <v>567556.72</v>
      </c>
      <c r="D17" s="64">
        <v>1380953.97</v>
      </c>
      <c r="E17" s="69">
        <v>0</v>
      </c>
      <c r="F17" s="69">
        <v>0</v>
      </c>
      <c r="G17" s="64">
        <v>0</v>
      </c>
      <c r="H17" s="66">
        <v>1380953.97</v>
      </c>
    </row>
    <row r="18" spans="1:8" x14ac:dyDescent="0.3">
      <c r="A18" s="62" t="s">
        <v>17</v>
      </c>
      <c r="B18" s="63">
        <v>7272426.7300000004</v>
      </c>
      <c r="C18" s="63">
        <v>1918904.88</v>
      </c>
      <c r="D18" s="64">
        <v>9191331.6099999994</v>
      </c>
      <c r="E18" s="63">
        <v>12252837.859999999</v>
      </c>
      <c r="F18" s="63">
        <v>3726.3</v>
      </c>
      <c r="G18" s="64">
        <v>12256564.16</v>
      </c>
      <c r="H18" s="65">
        <v>21447895.77</v>
      </c>
    </row>
    <row r="19" spans="1:8" x14ac:dyDescent="0.3">
      <c r="A19" s="62" t="s">
        <v>16</v>
      </c>
      <c r="B19" s="70">
        <v>6458711</v>
      </c>
      <c r="C19" s="70">
        <v>4829631</v>
      </c>
      <c r="D19" s="64">
        <v>11288342</v>
      </c>
      <c r="E19" s="70">
        <v>4699026.18</v>
      </c>
      <c r="F19" s="70">
        <v>65154</v>
      </c>
      <c r="G19" s="64">
        <v>4764180.18</v>
      </c>
      <c r="H19" s="71">
        <v>16052522.18</v>
      </c>
    </row>
    <row r="20" spans="1:8" s="26" customFormat="1" ht="14.25" x14ac:dyDescent="0.2">
      <c r="A20" s="26" t="s">
        <v>3</v>
      </c>
      <c r="B20" s="27">
        <f t="shared" ref="B20:G20" si="0">SUM(B3:B19)</f>
        <v>126593560.48</v>
      </c>
      <c r="C20" s="27">
        <f t="shared" si="0"/>
        <v>45138337.740000002</v>
      </c>
      <c r="D20" s="27">
        <f t="shared" si="0"/>
        <v>171731898.22000003</v>
      </c>
      <c r="E20" s="27">
        <f t="shared" si="0"/>
        <v>21322458.739999998</v>
      </c>
      <c r="F20" s="27">
        <f t="shared" si="0"/>
        <v>1888372.8499999999</v>
      </c>
      <c r="G20" s="27">
        <f t="shared" si="0"/>
        <v>23210831.59</v>
      </c>
      <c r="H20" s="27">
        <f t="shared" ref="H20" si="1">D20+G20</f>
        <v>194942729.81000003</v>
      </c>
    </row>
    <row r="22" spans="1:8" x14ac:dyDescent="0.3">
      <c r="A22" s="26" t="s">
        <v>2</v>
      </c>
    </row>
    <row r="23" spans="1:8" ht="16.5" customHeight="1" x14ac:dyDescent="0.3">
      <c r="A23" s="333" t="s">
        <v>302</v>
      </c>
      <c r="B23" s="333"/>
      <c r="C23" s="333"/>
      <c r="D23" s="333"/>
      <c r="E23" s="333"/>
      <c r="F23" s="333"/>
      <c r="G23" s="333"/>
      <c r="H23" s="333"/>
    </row>
    <row r="24" spans="1:8" ht="33.75" customHeight="1" x14ac:dyDescent="0.3">
      <c r="A24" s="333" t="s">
        <v>15</v>
      </c>
      <c r="B24" s="333"/>
      <c r="C24" s="333"/>
      <c r="D24" s="333"/>
      <c r="E24" s="333"/>
      <c r="F24" s="333"/>
      <c r="G24" s="333"/>
      <c r="H24" s="333"/>
    </row>
    <row r="25" spans="1:8" ht="17.25" customHeight="1" x14ac:dyDescent="0.3">
      <c r="A25" s="334" t="s">
        <v>93</v>
      </c>
      <c r="B25" s="334"/>
      <c r="C25" s="334"/>
      <c r="D25" s="334"/>
      <c r="E25" s="334"/>
      <c r="F25" s="334"/>
      <c r="G25" s="334"/>
      <c r="H25" s="334"/>
    </row>
    <row r="26" spans="1:8" x14ac:dyDescent="0.3">
      <c r="A26" s="334" t="s">
        <v>303</v>
      </c>
      <c r="B26" s="334"/>
      <c r="C26" s="334"/>
      <c r="D26" s="334"/>
      <c r="E26" s="334"/>
      <c r="F26" s="334"/>
      <c r="G26" s="334"/>
      <c r="H26" s="334"/>
    </row>
    <row r="27" spans="1:8" x14ac:dyDescent="0.3">
      <c r="A27" s="282"/>
      <c r="B27" s="282"/>
      <c r="C27" s="282"/>
      <c r="D27" s="282"/>
      <c r="E27" s="282"/>
      <c r="F27" s="282"/>
      <c r="G27" s="282"/>
      <c r="H27" s="282"/>
    </row>
    <row r="28" spans="1:8" x14ac:dyDescent="0.3">
      <c r="A28" s="22" t="s">
        <v>106</v>
      </c>
    </row>
    <row r="29" spans="1:8" ht="33.75" customHeight="1" x14ac:dyDescent="0.3">
      <c r="A29" s="28" t="str">
        <f>"Total: $" &amp; TEXT(H20,"#.0,,") &amp; " million" &amp; CHAR(13) &amp; CHAR(10) &amp; "Expense: $" &amp; TEXT(D20,"#.0,,") &amp; " million  |  Capital: $" &amp; TEXT(G20,"#.0,,") &amp; " million"</f>
        <v>Total: $194.9 million_x000D_
Expense: $171.7 million  |  Capital: $23.2 million</v>
      </c>
    </row>
  </sheetData>
  <mergeCells count="5">
    <mergeCell ref="A1:H1"/>
    <mergeCell ref="A24:H24"/>
    <mergeCell ref="A23:H23"/>
    <mergeCell ref="A25:H25"/>
    <mergeCell ref="A26:H26"/>
  </mergeCells>
  <pageMargins left="0.25" right="0.25"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A16" sqref="A16:I16"/>
    </sheetView>
  </sheetViews>
  <sheetFormatPr defaultRowHeight="17.25" x14ac:dyDescent="0.3"/>
  <cols>
    <col min="1" max="1" width="32.85546875" style="72" customWidth="1"/>
    <col min="2" max="2" width="17.140625" style="72" customWidth="1"/>
    <col min="3" max="6" width="17.140625" style="72" bestFit="1" customWidth="1"/>
    <col min="7" max="8" width="17.7109375" style="72" customWidth="1"/>
    <col min="9" max="16384" width="9.140625" style="72"/>
  </cols>
  <sheetData>
    <row r="1" spans="1:10" x14ac:dyDescent="0.3">
      <c r="A1" s="335" t="str">
        <f>"Table/Figure 5: Direct Program Expenditures by Fund, FY"&amp;H4</f>
        <v>Table/Figure 5: Direct Program Expenditures by Fund, FY2015</v>
      </c>
      <c r="B1" s="335"/>
      <c r="C1" s="335"/>
      <c r="D1" s="335"/>
      <c r="E1" s="335"/>
      <c r="F1" s="335"/>
      <c r="G1" s="335"/>
      <c r="H1" s="335"/>
    </row>
    <row r="2" spans="1:10" x14ac:dyDescent="0.3">
      <c r="A2" s="74"/>
      <c r="B2" s="73"/>
      <c r="C2" s="73"/>
      <c r="D2" s="73"/>
      <c r="E2" s="73"/>
      <c r="F2" s="73"/>
    </row>
    <row r="3" spans="1:10" x14ac:dyDescent="0.3">
      <c r="A3" s="73"/>
      <c r="B3" s="73"/>
      <c r="C3" s="73"/>
      <c r="D3" s="73"/>
      <c r="E3" s="73"/>
      <c r="F3" s="73"/>
    </row>
    <row r="4" spans="1:10" ht="19.5" x14ac:dyDescent="0.3">
      <c r="A4" s="83" t="s">
        <v>102</v>
      </c>
      <c r="B4" s="82">
        <v>2009</v>
      </c>
      <c r="C4" s="82">
        <v>2010</v>
      </c>
      <c r="D4" s="82">
        <v>2011</v>
      </c>
      <c r="E4" s="82">
        <v>2012</v>
      </c>
      <c r="F4" s="82">
        <v>2013</v>
      </c>
      <c r="G4" s="82" t="s">
        <v>307</v>
      </c>
      <c r="H4" s="82">
        <v>2015</v>
      </c>
    </row>
    <row r="5" spans="1:10" x14ac:dyDescent="0.3">
      <c r="A5" s="3" t="s">
        <v>305</v>
      </c>
      <c r="B5" s="79">
        <v>75084433.140000001</v>
      </c>
      <c r="C5" s="79">
        <v>88120408</v>
      </c>
      <c r="D5" s="79">
        <v>105257648</v>
      </c>
      <c r="E5" s="79">
        <v>109818406</v>
      </c>
      <c r="F5" s="79">
        <v>102742463.01000001</v>
      </c>
      <c r="G5" s="78">
        <v>93422644</v>
      </c>
      <c r="H5" s="77">
        <v>102350719.14</v>
      </c>
    </row>
    <row r="6" spans="1:10" ht="19.5" x14ac:dyDescent="0.3">
      <c r="A6" s="3" t="s">
        <v>100</v>
      </c>
      <c r="B6" s="79"/>
      <c r="C6" s="79"/>
      <c r="D6" s="79"/>
      <c r="E6" s="79"/>
      <c r="F6" s="79"/>
      <c r="G6" s="78"/>
      <c r="H6" s="77"/>
      <c r="J6" s="81"/>
    </row>
    <row r="7" spans="1:10" x14ac:dyDescent="0.3">
      <c r="A7" s="80" t="s">
        <v>99</v>
      </c>
      <c r="B7" s="79">
        <v>35655361</v>
      </c>
      <c r="C7" s="79">
        <v>64187623</v>
      </c>
      <c r="D7" s="79">
        <v>79829739</v>
      </c>
      <c r="E7" s="79">
        <v>76351240</v>
      </c>
      <c r="F7" s="79">
        <v>75238564.810000002</v>
      </c>
      <c r="G7" s="78">
        <v>53057116.689999998</v>
      </c>
      <c r="H7" s="77">
        <v>78332688.890000001</v>
      </c>
    </row>
    <row r="8" spans="1:10" x14ac:dyDescent="0.3">
      <c r="A8" s="80" t="s">
        <v>306</v>
      </c>
      <c r="B8" s="79">
        <v>18896601.369999997</v>
      </c>
      <c r="C8" s="79">
        <v>20983783</v>
      </c>
      <c r="D8" s="79">
        <v>37606835</v>
      </c>
      <c r="E8" s="79">
        <v>45782424</v>
      </c>
      <c r="F8" s="79">
        <v>48583014.189999998</v>
      </c>
      <c r="G8" s="78">
        <v>50913614.200000003</v>
      </c>
      <c r="H8" s="77">
        <v>36986093.710000001</v>
      </c>
    </row>
    <row r="9" spans="1:10" x14ac:dyDescent="0.3">
      <c r="A9" s="3" t="s">
        <v>98</v>
      </c>
      <c r="B9" s="79">
        <v>62498936.689999998</v>
      </c>
      <c r="C9" s="79">
        <v>51765457</v>
      </c>
      <c r="D9" s="79">
        <v>73608793</v>
      </c>
      <c r="E9" s="79">
        <v>58956587</v>
      </c>
      <c r="F9" s="79">
        <v>48813940.990000002</v>
      </c>
      <c r="G9" s="78">
        <v>54828830</v>
      </c>
      <c r="H9" s="77">
        <v>44748863.060000002</v>
      </c>
    </row>
    <row r="10" spans="1:10" x14ac:dyDescent="0.3">
      <c r="A10" s="3" t="s">
        <v>97</v>
      </c>
      <c r="B10" s="79">
        <v>13137472.800000001</v>
      </c>
      <c r="C10" s="79">
        <v>14530682</v>
      </c>
      <c r="D10" s="79">
        <v>14911880</v>
      </c>
      <c r="E10" s="79">
        <v>15501115</v>
      </c>
      <c r="F10" s="79">
        <v>15723909</v>
      </c>
      <c r="G10" s="78">
        <v>16911905</v>
      </c>
      <c r="H10" s="77">
        <v>17132184</v>
      </c>
    </row>
    <row r="11" spans="1:10" x14ac:dyDescent="0.3">
      <c r="A11" s="76" t="s">
        <v>96</v>
      </c>
      <c r="B11" s="75">
        <f t="shared" ref="B11:H11" si="0">SUM(B5:B10)</f>
        <v>205272805</v>
      </c>
      <c r="C11" s="75">
        <f t="shared" si="0"/>
        <v>239587953</v>
      </c>
      <c r="D11" s="75">
        <f t="shared" si="0"/>
        <v>311214895</v>
      </c>
      <c r="E11" s="75">
        <f t="shared" si="0"/>
        <v>306409772</v>
      </c>
      <c r="F11" s="75">
        <f t="shared" si="0"/>
        <v>291101892</v>
      </c>
      <c r="G11" s="75">
        <f t="shared" si="0"/>
        <v>269134109.88999999</v>
      </c>
      <c r="H11" s="75">
        <f t="shared" si="0"/>
        <v>279550548.80000001</v>
      </c>
    </row>
    <row r="12" spans="1:10" x14ac:dyDescent="0.3">
      <c r="A12" s="73"/>
      <c r="B12" s="73"/>
      <c r="C12" s="73"/>
      <c r="D12" s="73"/>
      <c r="E12" s="73"/>
      <c r="F12" s="73"/>
    </row>
    <row r="13" spans="1:10" x14ac:dyDescent="0.3">
      <c r="A13" s="73"/>
      <c r="B13" s="73"/>
      <c r="C13" s="73"/>
      <c r="D13" s="73"/>
      <c r="E13" s="73"/>
      <c r="F13" s="73"/>
    </row>
    <row r="14" spans="1:10" x14ac:dyDescent="0.3">
      <c r="A14" s="74" t="s">
        <v>2</v>
      </c>
      <c r="B14" s="73"/>
      <c r="C14" s="73"/>
      <c r="D14" s="73"/>
      <c r="E14" s="73"/>
      <c r="F14" s="73"/>
    </row>
    <row r="15" spans="1:10" x14ac:dyDescent="0.3">
      <c r="A15" s="331" t="s">
        <v>95</v>
      </c>
      <c r="B15" s="331"/>
      <c r="C15" s="331"/>
      <c r="D15" s="331"/>
      <c r="E15" s="331"/>
      <c r="F15" s="331"/>
      <c r="G15" s="331"/>
      <c r="H15" s="331"/>
      <c r="I15" s="331"/>
    </row>
    <row r="16" spans="1:10" ht="36.75" customHeight="1" x14ac:dyDescent="0.3">
      <c r="A16" s="330" t="s">
        <v>94</v>
      </c>
      <c r="B16" s="330"/>
      <c r="C16" s="330"/>
      <c r="D16" s="330"/>
      <c r="E16" s="330"/>
      <c r="F16" s="330"/>
      <c r="G16" s="330"/>
      <c r="H16" s="330"/>
      <c r="I16" s="330"/>
    </row>
    <row r="17" spans="1:9" x14ac:dyDescent="0.3">
      <c r="A17" s="336" t="s">
        <v>308</v>
      </c>
      <c r="B17" s="336"/>
      <c r="C17" s="336"/>
      <c r="D17" s="336"/>
      <c r="E17" s="336"/>
      <c r="F17" s="336"/>
      <c r="G17" s="336"/>
      <c r="H17" s="336"/>
      <c r="I17" s="336"/>
    </row>
    <row r="19" spans="1:9" x14ac:dyDescent="0.3">
      <c r="A19" s="292" t="str">
        <f>H4&amp;" (make sure these formulas catch last column)"</f>
        <v>2015 (make sure these formulas catch last column)</v>
      </c>
    </row>
    <row r="20" spans="1:9" x14ac:dyDescent="0.3">
      <c r="A20" s="3" t="s">
        <v>101</v>
      </c>
      <c r="B20" s="85">
        <f>H5</f>
        <v>102350719.14</v>
      </c>
    </row>
    <row r="21" spans="1:9" x14ac:dyDescent="0.3">
      <c r="A21" s="3" t="s">
        <v>103</v>
      </c>
      <c r="B21" s="85">
        <f>H7</f>
        <v>78332688.890000001</v>
      </c>
    </row>
    <row r="22" spans="1:9" x14ac:dyDescent="0.3">
      <c r="A22" s="3" t="s">
        <v>104</v>
      </c>
      <c r="B22" s="85">
        <f t="shared" ref="B22:B24" si="1">H8</f>
        <v>36986093.710000001</v>
      </c>
    </row>
    <row r="23" spans="1:9" x14ac:dyDescent="0.3">
      <c r="A23" s="3" t="s">
        <v>98</v>
      </c>
      <c r="B23" s="85">
        <f t="shared" si="1"/>
        <v>44748863.060000002</v>
      </c>
    </row>
    <row r="24" spans="1:9" x14ac:dyDescent="0.3">
      <c r="A24" s="3" t="s">
        <v>97</v>
      </c>
      <c r="B24" s="85">
        <f t="shared" si="1"/>
        <v>17132184</v>
      </c>
    </row>
    <row r="26" spans="1:9" x14ac:dyDescent="0.3">
      <c r="A26" s="292" t="s">
        <v>107</v>
      </c>
    </row>
    <row r="27" spans="1:9" x14ac:dyDescent="0.3">
      <c r="A27" s="72" t="str">
        <f>subtitle</f>
        <v>Total: $279.6 million includes $21.4 million in obligatons to capital projects</v>
      </c>
    </row>
    <row r="47" ht="30" customHeight="1" x14ac:dyDescent="0.3"/>
  </sheetData>
  <mergeCells count="4">
    <mergeCell ref="A1:H1"/>
    <mergeCell ref="A15:I15"/>
    <mergeCell ref="A16:I16"/>
    <mergeCell ref="A17:I17"/>
  </mergeCells>
  <pageMargins left="0.34" right="0.37" top="1" bottom="1" header="0.5" footer="0.5"/>
  <pageSetup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10" zoomScale="85" zoomScaleNormal="85" workbookViewId="0">
      <selection activeCell="A14" sqref="A14"/>
    </sheetView>
  </sheetViews>
  <sheetFormatPr defaultRowHeight="12.75" x14ac:dyDescent="0.2"/>
  <cols>
    <col min="1" max="1" width="41.85546875" style="1" customWidth="1"/>
    <col min="2" max="2" width="15.42578125" style="88" customWidth="1"/>
    <col min="3" max="3" width="15.42578125" style="1" bestFit="1" customWidth="1"/>
    <col min="4" max="4" width="15.42578125" style="87" bestFit="1" customWidth="1"/>
    <col min="5" max="6" width="15.42578125" style="1" bestFit="1" customWidth="1"/>
    <col min="7" max="8" width="15.42578125" style="1" customWidth="1"/>
    <col min="9" max="9" width="17.7109375" style="1" customWidth="1"/>
    <col min="10" max="10" width="11.85546875" style="1" customWidth="1"/>
    <col min="11" max="16384" width="9.140625" style="1"/>
  </cols>
  <sheetData>
    <row r="1" spans="1:10" s="90" customFormat="1" ht="30.75" customHeight="1" x14ac:dyDescent="0.2">
      <c r="A1" s="338" t="s">
        <v>316</v>
      </c>
      <c r="B1" s="338"/>
      <c r="C1" s="338"/>
      <c r="D1" s="338"/>
      <c r="E1" s="338"/>
      <c r="F1" s="338"/>
      <c r="G1" s="338"/>
      <c r="H1" s="338"/>
    </row>
    <row r="2" spans="1:10" s="102" customFormat="1" ht="17.25" x14ac:dyDescent="0.3">
      <c r="A2" s="103" t="s">
        <v>14</v>
      </c>
      <c r="B2" s="103">
        <v>2009</v>
      </c>
      <c r="C2" s="103">
        <v>2010</v>
      </c>
      <c r="D2" s="103">
        <v>2011</v>
      </c>
      <c r="E2" s="103">
        <v>2012</v>
      </c>
      <c r="F2" s="103">
        <v>2013</v>
      </c>
      <c r="G2" s="103" t="s">
        <v>312</v>
      </c>
      <c r="H2" s="103">
        <v>2015</v>
      </c>
      <c r="I2" s="106" t="s">
        <v>111</v>
      </c>
      <c r="J2" s="106" t="s">
        <v>357</v>
      </c>
    </row>
    <row r="3" spans="1:10" s="90" customFormat="1" ht="17.25" x14ac:dyDescent="0.3">
      <c r="A3" s="98" t="s">
        <v>309</v>
      </c>
      <c r="B3" s="101">
        <v>18618170</v>
      </c>
      <c r="C3" s="101">
        <v>22462594.310000002</v>
      </c>
      <c r="D3" s="101">
        <v>25185796</v>
      </c>
      <c r="E3" s="101">
        <v>28135259</v>
      </c>
      <c r="F3" s="101">
        <v>30074159.880000003</v>
      </c>
      <c r="G3" s="101">
        <v>13294304.619999999</v>
      </c>
      <c r="H3" s="101">
        <v>13359223.49</v>
      </c>
      <c r="I3" s="84">
        <f>H3</f>
        <v>13359223.49</v>
      </c>
      <c r="J3" s="98" t="s">
        <v>309</v>
      </c>
    </row>
    <row r="4" spans="1:10" s="90" customFormat="1" ht="17.25" x14ac:dyDescent="0.3">
      <c r="A4" s="98" t="s">
        <v>310</v>
      </c>
      <c r="B4" s="101"/>
      <c r="C4" s="101"/>
      <c r="D4" s="101"/>
      <c r="E4" s="101"/>
      <c r="F4" s="101"/>
      <c r="G4" s="101">
        <v>14616141.960000001</v>
      </c>
      <c r="H4" s="101">
        <v>14545375.359999999</v>
      </c>
      <c r="I4" s="84">
        <f>H4</f>
        <v>14545375.359999999</v>
      </c>
      <c r="J4" s="98" t="s">
        <v>358</v>
      </c>
    </row>
    <row r="5" spans="1:10" s="90" customFormat="1" ht="17.25" x14ac:dyDescent="0.3">
      <c r="A5" s="98" t="s">
        <v>44</v>
      </c>
      <c r="B5" s="101">
        <v>3964851</v>
      </c>
      <c r="C5" s="101">
        <v>4199379.4000000004</v>
      </c>
      <c r="D5" s="92">
        <v>4319007</v>
      </c>
      <c r="E5" s="92">
        <v>4130748</v>
      </c>
      <c r="F5" s="92">
        <v>3980350.71</v>
      </c>
      <c r="G5" s="92">
        <v>4244806.68</v>
      </c>
      <c r="H5" s="92">
        <v>4077673.9</v>
      </c>
      <c r="I5" s="84">
        <f t="shared" ref="I5:I11" si="0">H5</f>
        <v>4077673.9</v>
      </c>
      <c r="J5" s="98" t="s">
        <v>44</v>
      </c>
    </row>
    <row r="6" spans="1:10" s="90" customFormat="1" ht="17.25" x14ac:dyDescent="0.3">
      <c r="A6" s="98" t="s">
        <v>311</v>
      </c>
      <c r="B6" s="101">
        <v>76781454</v>
      </c>
      <c r="C6" s="101">
        <v>80386908.619999975</v>
      </c>
      <c r="D6" s="92">
        <v>123373947</v>
      </c>
      <c r="E6" s="92">
        <v>122609228</v>
      </c>
      <c r="F6" s="92">
        <v>118831308.82000001</v>
      </c>
      <c r="G6" s="92">
        <v>102422790.40000001</v>
      </c>
      <c r="H6" s="92">
        <v>124435134.92</v>
      </c>
      <c r="I6" s="84">
        <f t="shared" si="0"/>
        <v>124435134.92</v>
      </c>
      <c r="J6" s="98" t="s">
        <v>311</v>
      </c>
    </row>
    <row r="7" spans="1:10" s="90" customFormat="1" ht="36.75" customHeight="1" x14ac:dyDescent="0.3">
      <c r="A7" s="98" t="s">
        <v>43</v>
      </c>
      <c r="B7" s="101">
        <v>3417255</v>
      </c>
      <c r="C7" s="101">
        <v>3241565.96</v>
      </c>
      <c r="D7" s="92">
        <v>3599302</v>
      </c>
      <c r="E7" s="92">
        <v>4429624</v>
      </c>
      <c r="F7" s="92">
        <v>4077995.11</v>
      </c>
      <c r="G7" s="92">
        <v>4062872.09</v>
      </c>
      <c r="H7" s="92">
        <v>4248774.49</v>
      </c>
      <c r="I7" s="84">
        <f t="shared" si="0"/>
        <v>4248774.49</v>
      </c>
      <c r="J7" s="98" t="s">
        <v>43</v>
      </c>
    </row>
    <row r="8" spans="1:10" s="90" customFormat="1" ht="37.5" customHeight="1" x14ac:dyDescent="0.3">
      <c r="A8" s="98" t="s">
        <v>110</v>
      </c>
      <c r="B8" s="101">
        <v>28175648</v>
      </c>
      <c r="C8" s="101">
        <v>45271831.170000017</v>
      </c>
      <c r="D8" s="92">
        <v>61846889</v>
      </c>
      <c r="E8" s="92">
        <v>53165835</v>
      </c>
      <c r="F8" s="92">
        <v>50024766.200000003</v>
      </c>
      <c r="G8" s="92">
        <v>45146278.850000001</v>
      </c>
      <c r="H8" s="100">
        <v>32202008.149999999</v>
      </c>
      <c r="I8" s="84">
        <f t="shared" si="0"/>
        <v>32202008.149999999</v>
      </c>
      <c r="J8" s="98" t="s">
        <v>110</v>
      </c>
    </row>
    <row r="9" spans="1:10" s="90" customFormat="1" ht="17.25" x14ac:dyDescent="0.3">
      <c r="A9" s="98" t="s">
        <v>42</v>
      </c>
      <c r="B9" s="99">
        <v>705064</v>
      </c>
      <c r="C9" s="99">
        <v>656356.34</v>
      </c>
      <c r="D9" s="92">
        <v>805250</v>
      </c>
      <c r="E9" s="92">
        <v>853122</v>
      </c>
      <c r="F9" s="92">
        <v>750779.54</v>
      </c>
      <c r="G9" s="92">
        <v>883679.1</v>
      </c>
      <c r="H9" s="92">
        <v>865989.83</v>
      </c>
      <c r="I9" s="84">
        <f t="shared" si="0"/>
        <v>865989.83</v>
      </c>
      <c r="J9" s="98" t="s">
        <v>42</v>
      </c>
    </row>
    <row r="10" spans="1:10" s="90" customFormat="1" ht="17.25" x14ac:dyDescent="0.3">
      <c r="A10" s="98" t="s">
        <v>41</v>
      </c>
      <c r="B10" s="99">
        <v>3284130</v>
      </c>
      <c r="C10" s="99">
        <v>3549111.76</v>
      </c>
      <c r="D10" s="92">
        <v>2983190</v>
      </c>
      <c r="E10" s="92">
        <v>3558732</v>
      </c>
      <c r="F10" s="92">
        <v>3309063.57</v>
      </c>
      <c r="G10" s="92">
        <v>3879435.13</v>
      </c>
      <c r="H10" s="92">
        <v>3614166.46</v>
      </c>
      <c r="I10" s="84">
        <f t="shared" si="0"/>
        <v>3614166.46</v>
      </c>
      <c r="J10" s="98" t="s">
        <v>41</v>
      </c>
    </row>
    <row r="11" spans="1:10" s="90" customFormat="1" ht="17.25" x14ac:dyDescent="0.3">
      <c r="A11" s="97" t="s">
        <v>109</v>
      </c>
      <c r="B11" s="92">
        <v>70325233</v>
      </c>
      <c r="C11" s="92">
        <v>79820205.509999946</v>
      </c>
      <c r="D11" s="92">
        <v>89101514</v>
      </c>
      <c r="E11" s="92">
        <v>89527224</v>
      </c>
      <c r="F11" s="92">
        <v>80053468.640000001</v>
      </c>
      <c r="G11" s="92">
        <v>80583800.829999998</v>
      </c>
      <c r="H11" s="92">
        <v>82202202.650000006</v>
      </c>
      <c r="I11" s="84">
        <f t="shared" si="0"/>
        <v>82202202.650000006</v>
      </c>
      <c r="J11" s="97" t="s">
        <v>109</v>
      </c>
    </row>
    <row r="12" spans="1:10" s="93" customFormat="1" ht="15" x14ac:dyDescent="0.2">
      <c r="A12" s="96" t="s">
        <v>40</v>
      </c>
      <c r="B12" s="95">
        <f t="shared" ref="B12:H12" si="1">SUM(B3:B11)</f>
        <v>205271805</v>
      </c>
      <c r="C12" s="95">
        <f t="shared" si="1"/>
        <v>239587953.06999993</v>
      </c>
      <c r="D12" s="95">
        <f t="shared" si="1"/>
        <v>311214895</v>
      </c>
      <c r="E12" s="94">
        <f t="shared" si="1"/>
        <v>306409772</v>
      </c>
      <c r="F12" s="94">
        <f t="shared" si="1"/>
        <v>291101892.47000003</v>
      </c>
      <c r="G12" s="94">
        <f t="shared" si="1"/>
        <v>269134109.65999997</v>
      </c>
      <c r="H12" s="94">
        <f t="shared" si="1"/>
        <v>279550549.25000006</v>
      </c>
    </row>
    <row r="13" spans="1:10" s="90" customFormat="1" ht="17.25" x14ac:dyDescent="0.3">
      <c r="A13" s="91"/>
      <c r="B13" s="92"/>
      <c r="C13" s="91"/>
      <c r="D13" s="92"/>
      <c r="E13" s="91"/>
      <c r="F13" s="91"/>
    </row>
    <row r="14" spans="1:10" s="90" customFormat="1" ht="17.25" x14ac:dyDescent="0.3">
      <c r="A14" s="91"/>
      <c r="B14" s="92"/>
      <c r="C14" s="91"/>
      <c r="D14" s="92"/>
      <c r="E14" s="91"/>
      <c r="F14" s="91"/>
    </row>
    <row r="15" spans="1:10" ht="17.25" x14ac:dyDescent="0.3">
      <c r="A15" s="52" t="s">
        <v>2</v>
      </c>
      <c r="B15" s="54"/>
      <c r="C15" s="52"/>
      <c r="D15" s="54"/>
      <c r="E15" s="52"/>
      <c r="F15" s="52"/>
    </row>
    <row r="16" spans="1:10" ht="75" customHeight="1" x14ac:dyDescent="0.3">
      <c r="A16" s="339" t="s">
        <v>313</v>
      </c>
      <c r="B16" s="339"/>
      <c r="C16" s="339"/>
      <c r="D16" s="339"/>
      <c r="E16" s="339"/>
      <c r="F16" s="339"/>
      <c r="G16" s="339"/>
      <c r="H16" s="339"/>
      <c r="I16" s="339"/>
      <c r="J16" s="339"/>
    </row>
    <row r="17" spans="1:10" ht="35.25" customHeight="1" x14ac:dyDescent="0.3">
      <c r="A17" s="337" t="s">
        <v>108</v>
      </c>
      <c r="B17" s="337"/>
      <c r="C17" s="337"/>
      <c r="D17" s="337"/>
      <c r="E17" s="337"/>
      <c r="F17" s="337"/>
      <c r="G17" s="337"/>
      <c r="H17" s="337"/>
      <c r="I17" s="337"/>
      <c r="J17" s="337"/>
    </row>
    <row r="18" spans="1:10" ht="17.25" customHeight="1" x14ac:dyDescent="0.3">
      <c r="A18" s="337" t="s">
        <v>314</v>
      </c>
      <c r="B18" s="337"/>
      <c r="C18" s="337"/>
      <c r="D18" s="337"/>
      <c r="E18" s="337"/>
      <c r="F18" s="337"/>
      <c r="G18" s="337"/>
      <c r="H18" s="337"/>
      <c r="I18" s="337"/>
      <c r="J18" s="337"/>
    </row>
    <row r="19" spans="1:10" ht="17.25" x14ac:dyDescent="0.3">
      <c r="A19" s="337" t="s">
        <v>315</v>
      </c>
      <c r="B19" s="337"/>
      <c r="C19" s="337"/>
      <c r="D19" s="337"/>
      <c r="E19" s="337"/>
      <c r="F19" s="337"/>
      <c r="G19" s="337"/>
      <c r="H19" s="337"/>
      <c r="I19" s="337"/>
      <c r="J19" s="337"/>
    </row>
    <row r="20" spans="1:10" ht="17.25" x14ac:dyDescent="0.3">
      <c r="A20" s="283"/>
      <c r="B20" s="283"/>
      <c r="C20" s="283"/>
      <c r="D20" s="283"/>
      <c r="E20" s="283"/>
      <c r="F20" s="283"/>
      <c r="G20" s="283"/>
      <c r="H20" s="283"/>
      <c r="I20" s="283"/>
      <c r="J20" s="283"/>
    </row>
    <row r="21" spans="1:10" ht="17.25" x14ac:dyDescent="0.3">
      <c r="A21" s="104" t="s">
        <v>107</v>
      </c>
      <c r="B21" s="105" t="str">
        <f>subtitle</f>
        <v>Total: $279.6 million includes $21.4 million in obligatons to capital projects</v>
      </c>
      <c r="C21" s="104"/>
      <c r="D21" s="104"/>
      <c r="E21" s="104"/>
      <c r="F21" s="104"/>
      <c r="G21" s="104"/>
      <c r="H21" s="104"/>
    </row>
    <row r="22" spans="1:10" x14ac:dyDescent="0.2">
      <c r="A22" s="89"/>
    </row>
  </sheetData>
  <mergeCells count="5">
    <mergeCell ref="A19:J19"/>
    <mergeCell ref="A1:H1"/>
    <mergeCell ref="A16:J16"/>
    <mergeCell ref="A17:J17"/>
    <mergeCell ref="A18:J18"/>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workbookViewId="0">
      <selection activeCell="A12" sqref="A12:E12"/>
    </sheetView>
  </sheetViews>
  <sheetFormatPr defaultRowHeight="16.5" x14ac:dyDescent="0.3"/>
  <cols>
    <col min="1" max="1" width="31.7109375" style="284" customWidth="1"/>
    <col min="2" max="2" width="16.140625" style="285" bestFit="1" customWidth="1"/>
    <col min="3" max="3" width="14.5703125" style="285" customWidth="1"/>
    <col min="4" max="4" width="12.28515625" style="285" customWidth="1"/>
    <col min="5" max="5" width="20.140625" style="285" customWidth="1"/>
    <col min="6" max="16384" width="9.140625" style="284"/>
  </cols>
  <sheetData>
    <row r="1" spans="1:5" x14ac:dyDescent="0.3">
      <c r="A1" s="340" t="s">
        <v>318</v>
      </c>
      <c r="B1" s="340"/>
      <c r="C1" s="340"/>
      <c r="D1" s="340"/>
      <c r="E1" s="340"/>
    </row>
    <row r="3" spans="1:5" x14ac:dyDescent="0.3">
      <c r="A3" s="290" t="s">
        <v>50</v>
      </c>
      <c r="B3" s="288">
        <v>24079654.359999999</v>
      </c>
      <c r="C3" s="133">
        <f>B3</f>
        <v>24079654.359999999</v>
      </c>
    </row>
    <row r="4" spans="1:5" x14ac:dyDescent="0.3">
      <c r="A4" s="289" t="s">
        <v>49</v>
      </c>
      <c r="B4" s="288">
        <v>13434942.029999999</v>
      </c>
      <c r="C4" s="133">
        <f t="shared" ref="C4:C8" si="0">B4</f>
        <v>13434942.029999999</v>
      </c>
    </row>
    <row r="5" spans="1:5" x14ac:dyDescent="0.3">
      <c r="A5" s="289" t="s">
        <v>48</v>
      </c>
      <c r="B5" s="288">
        <v>1098002.8799999999</v>
      </c>
      <c r="C5" s="133">
        <f t="shared" si="0"/>
        <v>1098002.8799999999</v>
      </c>
    </row>
    <row r="6" spans="1:5" x14ac:dyDescent="0.3">
      <c r="A6" s="289" t="s">
        <v>47</v>
      </c>
      <c r="B6" s="288">
        <v>8107150.2199999997</v>
      </c>
      <c r="C6" s="133">
        <f t="shared" si="0"/>
        <v>8107150.2199999997</v>
      </c>
    </row>
    <row r="7" spans="1:5" x14ac:dyDescent="0.3">
      <c r="A7" s="289" t="s">
        <v>46</v>
      </c>
      <c r="B7" s="288">
        <v>1553864.78</v>
      </c>
      <c r="C7" s="133">
        <f t="shared" si="0"/>
        <v>1553864.78</v>
      </c>
    </row>
    <row r="8" spans="1:5" x14ac:dyDescent="0.3">
      <c r="A8" s="289" t="s">
        <v>45</v>
      </c>
      <c r="B8" s="288">
        <v>33928588.380000003</v>
      </c>
      <c r="C8" s="133">
        <f t="shared" si="0"/>
        <v>33928588.380000003</v>
      </c>
    </row>
    <row r="9" spans="1:5" ht="17.25" thickBot="1" x14ac:dyDescent="0.35">
      <c r="B9" s="287">
        <f>SUM(B3:B8)</f>
        <v>82202202.650000006</v>
      </c>
    </row>
    <row r="11" spans="1:5" x14ac:dyDescent="0.3">
      <c r="A11" s="286" t="s">
        <v>2</v>
      </c>
    </row>
    <row r="12" spans="1:5" ht="51" customHeight="1" x14ac:dyDescent="0.3">
      <c r="A12" s="341" t="s">
        <v>317</v>
      </c>
      <c r="B12" s="341"/>
      <c r="C12" s="341"/>
      <c r="D12" s="341"/>
      <c r="E12" s="341"/>
    </row>
  </sheetData>
  <mergeCells count="2">
    <mergeCell ref="A1:E1"/>
    <mergeCell ref="A12:E12"/>
  </mergeCells>
  <pageMargins left="0.7" right="0.7" top="0.75" bottom="0.75" header="0.3" footer="0.3"/>
  <pageSetup scale="97"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opLeftCell="A19" zoomScaleNormal="100" workbookViewId="0">
      <selection activeCell="A21" sqref="A21:J21"/>
    </sheetView>
  </sheetViews>
  <sheetFormatPr defaultRowHeight="16.5" x14ac:dyDescent="0.3"/>
  <cols>
    <col min="1" max="1" width="51.85546875" style="32" customWidth="1"/>
    <col min="2" max="2" width="14.5703125" style="33" customWidth="1"/>
    <col min="3" max="3" width="14.5703125" style="34" customWidth="1"/>
    <col min="4" max="6" width="14.5703125" style="33" customWidth="1"/>
    <col min="7" max="7" width="14.5703125" style="32" bestFit="1" customWidth="1"/>
    <col min="8" max="8" width="17.85546875" style="32" customWidth="1"/>
    <col min="9" max="16384" width="9.140625" style="32"/>
  </cols>
  <sheetData>
    <row r="1" spans="1:8" ht="30" customHeight="1" x14ac:dyDescent="0.3">
      <c r="A1" s="42" t="str">
        <f>"Table/Figure 8: Direct Program Expenditures by Province, FY" &amp; B2 &amp; "-" &amp; H2</f>
        <v>Table/Figure 8: Direct Program Expenditures by Province, FY2009-2015</v>
      </c>
      <c r="B1" s="41"/>
      <c r="G1" s="34"/>
    </row>
    <row r="2" spans="1:8" ht="18" x14ac:dyDescent="0.3">
      <c r="A2" s="40" t="s">
        <v>54</v>
      </c>
      <c r="B2" s="123">
        <v>2009</v>
      </c>
      <c r="C2" s="122">
        <v>2010</v>
      </c>
      <c r="D2" s="123">
        <v>2011</v>
      </c>
      <c r="E2" s="123">
        <v>2012</v>
      </c>
      <c r="F2" s="123">
        <v>2013</v>
      </c>
      <c r="G2" s="123" t="s">
        <v>332</v>
      </c>
      <c r="H2" s="123">
        <v>2015</v>
      </c>
    </row>
    <row r="3" spans="1:8" x14ac:dyDescent="0.3">
      <c r="A3" s="35" t="s">
        <v>319</v>
      </c>
      <c r="B3" s="124">
        <v>10063271</v>
      </c>
      <c r="C3" s="125">
        <v>12243309</v>
      </c>
      <c r="D3" s="125">
        <v>13045831</v>
      </c>
      <c r="E3" s="125">
        <v>13498753.4</v>
      </c>
      <c r="F3" s="125">
        <v>13359733.73</v>
      </c>
      <c r="G3" s="125">
        <v>14630130</v>
      </c>
      <c r="H3" s="125">
        <v>17000728</v>
      </c>
    </row>
    <row r="4" spans="1:8" x14ac:dyDescent="0.3">
      <c r="A4" s="35" t="s">
        <v>320</v>
      </c>
      <c r="B4" s="124">
        <v>18334391</v>
      </c>
      <c r="C4" s="125">
        <v>26543346</v>
      </c>
      <c r="D4" s="125">
        <v>52343560</v>
      </c>
      <c r="E4" s="125">
        <v>51216105.399999999</v>
      </c>
      <c r="F4" s="125">
        <v>36245776.280000001</v>
      </c>
      <c r="G4" s="125">
        <v>26801554</v>
      </c>
      <c r="H4" s="125">
        <v>28375625</v>
      </c>
    </row>
    <row r="5" spans="1:8" x14ac:dyDescent="0.3">
      <c r="A5" s="35" t="s">
        <v>321</v>
      </c>
      <c r="B5" s="124">
        <v>13046970</v>
      </c>
      <c r="C5" s="125">
        <v>16165914</v>
      </c>
      <c r="D5" s="125">
        <v>19962308</v>
      </c>
      <c r="E5" s="125">
        <v>13560427.4</v>
      </c>
      <c r="F5" s="125">
        <v>14326142.01</v>
      </c>
      <c r="G5" s="125">
        <v>10014903</v>
      </c>
      <c r="H5" s="125">
        <v>11627815</v>
      </c>
    </row>
    <row r="6" spans="1:8" x14ac:dyDescent="0.3">
      <c r="A6" s="35" t="s">
        <v>322</v>
      </c>
      <c r="B6" s="124">
        <v>42706871</v>
      </c>
      <c r="C6" s="125">
        <v>50405309</v>
      </c>
      <c r="D6" s="125">
        <v>59165613</v>
      </c>
      <c r="E6" s="125">
        <v>61637074.399999999</v>
      </c>
      <c r="F6" s="125">
        <v>61223676.229999997</v>
      </c>
      <c r="G6" s="125">
        <v>57654085</v>
      </c>
      <c r="H6" s="125">
        <v>67774852</v>
      </c>
    </row>
    <row r="7" spans="1:8" x14ac:dyDescent="0.3">
      <c r="A7" s="35" t="s">
        <v>323</v>
      </c>
      <c r="B7" s="124">
        <v>8056193</v>
      </c>
      <c r="C7" s="125">
        <v>6848834</v>
      </c>
      <c r="D7" s="125">
        <v>9469437</v>
      </c>
      <c r="E7" s="125">
        <v>11109892</v>
      </c>
      <c r="F7" s="125">
        <v>15336657.32</v>
      </c>
      <c r="G7" s="125">
        <v>10819987</v>
      </c>
      <c r="H7" s="125">
        <v>11087655</v>
      </c>
    </row>
    <row r="8" spans="1:8" x14ac:dyDescent="0.3">
      <c r="A8" s="35" t="s">
        <v>324</v>
      </c>
      <c r="B8" s="124">
        <v>12350282</v>
      </c>
      <c r="C8" s="125">
        <v>15702284</v>
      </c>
      <c r="D8" s="125">
        <v>17198718</v>
      </c>
      <c r="E8" s="125">
        <v>19784368</v>
      </c>
      <c r="F8" s="125">
        <v>16144887.76</v>
      </c>
      <c r="G8" s="125">
        <v>17769309</v>
      </c>
      <c r="H8" s="125">
        <v>17233163</v>
      </c>
    </row>
    <row r="9" spans="1:8" x14ac:dyDescent="0.3">
      <c r="A9" s="35" t="s">
        <v>325</v>
      </c>
      <c r="B9" s="124">
        <v>11181219</v>
      </c>
      <c r="C9" s="125">
        <v>15259843</v>
      </c>
      <c r="D9" s="125">
        <v>41609286</v>
      </c>
      <c r="E9" s="125">
        <v>33899854</v>
      </c>
      <c r="F9" s="125">
        <v>44562895.789999999</v>
      </c>
      <c r="G9" s="125">
        <v>13867496</v>
      </c>
      <c r="H9" s="125">
        <v>39534457</v>
      </c>
    </row>
    <row r="10" spans="1:8" x14ac:dyDescent="0.3">
      <c r="A10" s="35" t="s">
        <v>326</v>
      </c>
      <c r="B10" s="124">
        <v>3299192</v>
      </c>
      <c r="C10" s="125">
        <v>5224071</v>
      </c>
      <c r="D10" s="125">
        <v>4433754</v>
      </c>
      <c r="E10" s="125">
        <v>13235463</v>
      </c>
      <c r="F10" s="125">
        <v>3315759.24</v>
      </c>
      <c r="G10" s="125">
        <v>3817058</v>
      </c>
      <c r="H10" s="125">
        <v>4595581</v>
      </c>
    </row>
    <row r="11" spans="1:8" x14ac:dyDescent="0.3">
      <c r="A11" s="36" t="s">
        <v>327</v>
      </c>
      <c r="B11" s="124">
        <v>21341820</v>
      </c>
      <c r="C11" s="125">
        <v>11427897</v>
      </c>
      <c r="D11" s="125">
        <v>24894377</v>
      </c>
      <c r="E11" s="125">
        <v>22160067</v>
      </c>
      <c r="F11" s="125">
        <v>20849802.890000001</v>
      </c>
      <c r="G11" s="125">
        <v>29293225</v>
      </c>
      <c r="H11" s="125">
        <v>19238002</v>
      </c>
    </row>
    <row r="12" spans="1:8" x14ac:dyDescent="0.3">
      <c r="A12" s="35" t="s">
        <v>328</v>
      </c>
      <c r="B12" s="124">
        <v>21934884</v>
      </c>
      <c r="C12" s="125">
        <v>22917641</v>
      </c>
      <c r="D12" s="125">
        <v>28149960</v>
      </c>
      <c r="E12" s="125">
        <v>30311321</v>
      </c>
      <c r="F12" s="125">
        <v>28453558.780000001</v>
      </c>
      <c r="G12" s="125">
        <v>28224756</v>
      </c>
      <c r="H12" s="125">
        <v>40242739</v>
      </c>
    </row>
    <row r="13" spans="1:8" x14ac:dyDescent="0.3">
      <c r="A13" s="35" t="s">
        <v>329</v>
      </c>
      <c r="B13" s="124">
        <v>1466476</v>
      </c>
      <c r="C13" s="125">
        <v>7248075</v>
      </c>
      <c r="D13" s="125">
        <v>4904675</v>
      </c>
      <c r="E13" s="125">
        <v>13213441</v>
      </c>
      <c r="F13" s="125">
        <v>10805581.939999999</v>
      </c>
      <c r="G13" s="125">
        <v>19886298</v>
      </c>
      <c r="H13" s="125">
        <v>3761184</v>
      </c>
    </row>
    <row r="14" spans="1:8" ht="18" x14ac:dyDescent="0.3">
      <c r="A14" s="35" t="s">
        <v>330</v>
      </c>
      <c r="B14" s="124">
        <v>7274724</v>
      </c>
      <c r="C14" s="126">
        <v>6826368</v>
      </c>
      <c r="D14" s="125">
        <v>7722192</v>
      </c>
      <c r="E14" s="125">
        <v>6872463</v>
      </c>
      <c r="F14" s="125">
        <v>4578007.34</v>
      </c>
      <c r="G14" s="125">
        <v>4892097</v>
      </c>
      <c r="H14" s="125">
        <v>5046105</v>
      </c>
    </row>
    <row r="15" spans="1:8" ht="18" x14ac:dyDescent="0.3">
      <c r="A15" s="35" t="s">
        <v>331</v>
      </c>
      <c r="B15" s="124">
        <v>34215512</v>
      </c>
      <c r="C15" s="125">
        <v>42775062</v>
      </c>
      <c r="D15" s="125">
        <v>28315184</v>
      </c>
      <c r="E15" s="125">
        <v>15910542</v>
      </c>
      <c r="F15" s="125">
        <v>21899413.120000001</v>
      </c>
      <c r="G15" s="125">
        <v>31463212</v>
      </c>
      <c r="H15" s="125">
        <v>14032643</v>
      </c>
    </row>
    <row r="16" spans="1:8" x14ac:dyDescent="0.3">
      <c r="A16" s="39" t="s">
        <v>40</v>
      </c>
      <c r="B16" s="127">
        <f t="shared" ref="B16:H16" si="0">SUM(B3:B15)</f>
        <v>205271805</v>
      </c>
      <c r="C16" s="128">
        <f t="shared" si="0"/>
        <v>239587953</v>
      </c>
      <c r="D16" s="128">
        <f t="shared" si="0"/>
        <v>311214895</v>
      </c>
      <c r="E16" s="128">
        <f t="shared" si="0"/>
        <v>306409771.60000002</v>
      </c>
      <c r="F16" s="128">
        <f t="shared" si="0"/>
        <v>291101892.43000001</v>
      </c>
      <c r="G16" s="128">
        <f t="shared" si="0"/>
        <v>269134110</v>
      </c>
      <c r="H16" s="128">
        <f t="shared" si="0"/>
        <v>279550549</v>
      </c>
    </row>
    <row r="17" spans="1:10" x14ac:dyDescent="0.3">
      <c r="A17" s="35"/>
      <c r="C17" s="33"/>
      <c r="G17" s="37"/>
    </row>
    <row r="18" spans="1:10" x14ac:dyDescent="0.3">
      <c r="A18" s="38" t="s">
        <v>2</v>
      </c>
    </row>
    <row r="19" spans="1:10" ht="16.5" customHeight="1" x14ac:dyDescent="0.3">
      <c r="A19" s="343" t="s">
        <v>53</v>
      </c>
      <c r="B19" s="343"/>
      <c r="C19" s="343"/>
      <c r="D19" s="343"/>
      <c r="E19" s="343"/>
      <c r="F19" s="343"/>
      <c r="G19" s="343"/>
      <c r="H19" s="343"/>
      <c r="I19" s="343"/>
      <c r="J19" s="343"/>
    </row>
    <row r="20" spans="1:10" ht="17.25" customHeight="1" x14ac:dyDescent="0.3">
      <c r="A20" s="344" t="s">
        <v>52</v>
      </c>
      <c r="B20" s="344"/>
      <c r="C20" s="344"/>
      <c r="D20" s="344"/>
      <c r="E20" s="344"/>
      <c r="F20" s="344"/>
      <c r="G20" s="344"/>
      <c r="H20" s="344"/>
      <c r="I20" s="344"/>
      <c r="J20" s="344"/>
    </row>
    <row r="21" spans="1:10" ht="35.25" customHeight="1" x14ac:dyDescent="0.3">
      <c r="A21" s="345" t="s">
        <v>51</v>
      </c>
      <c r="B21" s="345"/>
      <c r="C21" s="345"/>
      <c r="D21" s="345"/>
      <c r="E21" s="345"/>
      <c r="F21" s="345"/>
      <c r="G21" s="345"/>
      <c r="H21" s="345"/>
      <c r="I21" s="345"/>
      <c r="J21" s="345"/>
    </row>
    <row r="22" spans="1:10" ht="17.25" customHeight="1" x14ac:dyDescent="0.3">
      <c r="A22" s="342" t="s">
        <v>333</v>
      </c>
      <c r="B22" s="342"/>
      <c r="C22" s="342"/>
      <c r="D22" s="342"/>
      <c r="E22" s="342"/>
      <c r="F22" s="342"/>
      <c r="G22" s="342"/>
      <c r="H22" s="342"/>
      <c r="I22" s="342"/>
      <c r="J22" s="342"/>
    </row>
    <row r="23" spans="1:10" ht="26.25" customHeight="1" x14ac:dyDescent="0.3">
      <c r="A23" s="291" t="s">
        <v>107</v>
      </c>
      <c r="B23" s="124"/>
      <c r="C23" s="130"/>
      <c r="D23" s="124"/>
      <c r="E23" s="124"/>
      <c r="F23" s="124"/>
      <c r="G23" s="129"/>
      <c r="H23" s="129"/>
    </row>
    <row r="24" spans="1:10" ht="17.25" customHeight="1" x14ac:dyDescent="0.3">
      <c r="A24" s="36" t="str">
        <f>subtitle</f>
        <v>Total: $279.6 million includes $21.4 million in obligatons to capital projects</v>
      </c>
      <c r="B24" s="124"/>
      <c r="C24" s="130"/>
      <c r="D24" s="124"/>
      <c r="E24" s="124"/>
      <c r="F24" s="124"/>
      <c r="G24" s="129"/>
      <c r="H24" s="129"/>
    </row>
    <row r="25" spans="1:10" x14ac:dyDescent="0.3">
      <c r="E25" s="132" t="s">
        <v>123</v>
      </c>
    </row>
    <row r="26" spans="1:10" x14ac:dyDescent="0.3">
      <c r="E26" s="131" t="str">
        <f>PROPER(A3)</f>
        <v>Blue Mountain</v>
      </c>
      <c r="F26" s="133">
        <f>H3</f>
        <v>17000728</v>
      </c>
    </row>
    <row r="27" spans="1:10" x14ac:dyDescent="0.3">
      <c r="E27" s="131" t="str">
        <f t="shared" ref="E27:E36" si="1">PROPER(A4)</f>
        <v>Columbia Cascade</v>
      </c>
      <c r="F27" s="133">
        <f t="shared" ref="F27:F37" si="2">H4</f>
        <v>28375625</v>
      </c>
    </row>
    <row r="28" spans="1:10" x14ac:dyDescent="0.3">
      <c r="B28" s="32"/>
      <c r="C28" s="32"/>
      <c r="E28" s="131" t="str">
        <f t="shared" si="1"/>
        <v>Columbia Gorge</v>
      </c>
      <c r="F28" s="133">
        <f t="shared" si="2"/>
        <v>11627815</v>
      </c>
    </row>
    <row r="29" spans="1:10" x14ac:dyDescent="0.3">
      <c r="B29" s="32"/>
      <c r="C29" s="32"/>
      <c r="E29" s="131" t="str">
        <f t="shared" si="1"/>
        <v>Columbia Plateau</v>
      </c>
      <c r="F29" s="133">
        <f t="shared" si="2"/>
        <v>67774852</v>
      </c>
    </row>
    <row r="30" spans="1:10" x14ac:dyDescent="0.3">
      <c r="B30" s="32"/>
      <c r="C30" s="32"/>
      <c r="E30" s="131" t="str">
        <f t="shared" si="1"/>
        <v>Columbia Estuary</v>
      </c>
      <c r="F30" s="133">
        <f t="shared" si="2"/>
        <v>11087655</v>
      </c>
    </row>
    <row r="31" spans="1:10" x14ac:dyDescent="0.3">
      <c r="B31" s="32"/>
      <c r="C31" s="32"/>
      <c r="E31" s="131" t="str">
        <f t="shared" si="1"/>
        <v>Intermountain</v>
      </c>
      <c r="F31" s="133">
        <f t="shared" si="2"/>
        <v>17233163</v>
      </c>
    </row>
    <row r="32" spans="1:10" x14ac:dyDescent="0.3">
      <c r="B32" s="32"/>
      <c r="C32" s="32"/>
      <c r="E32" s="131" t="str">
        <f t="shared" si="1"/>
        <v>Lower Columbia</v>
      </c>
      <c r="F32" s="133">
        <f t="shared" si="2"/>
        <v>39534457</v>
      </c>
    </row>
    <row r="33" spans="5:6" x14ac:dyDescent="0.3">
      <c r="E33" s="131" t="str">
        <f t="shared" si="1"/>
        <v>Middle Snake</v>
      </c>
      <c r="F33" s="133">
        <f t="shared" si="2"/>
        <v>4595581</v>
      </c>
    </row>
    <row r="34" spans="5:6" x14ac:dyDescent="0.3">
      <c r="E34" s="131" t="str">
        <f t="shared" si="1"/>
        <v>Mountain Columbia</v>
      </c>
      <c r="F34" s="133">
        <f t="shared" si="2"/>
        <v>19238002</v>
      </c>
    </row>
    <row r="35" spans="5:6" x14ac:dyDescent="0.3">
      <c r="E35" s="131" t="str">
        <f t="shared" si="1"/>
        <v>Mountain Snake</v>
      </c>
      <c r="F35" s="133">
        <f t="shared" si="2"/>
        <v>40242739</v>
      </c>
    </row>
    <row r="36" spans="5:6" x14ac:dyDescent="0.3">
      <c r="E36" s="131" t="str">
        <f t="shared" si="1"/>
        <v>Upper Snake</v>
      </c>
      <c r="F36" s="133">
        <f t="shared" si="2"/>
        <v>3761184</v>
      </c>
    </row>
    <row r="37" spans="5:6" x14ac:dyDescent="0.3">
      <c r="E37" s="131" t="s">
        <v>55</v>
      </c>
      <c r="F37" s="133">
        <f t="shared" si="2"/>
        <v>5046105</v>
      </c>
    </row>
    <row r="38" spans="5:6" x14ac:dyDescent="0.3">
      <c r="E38" s="131" t="s">
        <v>5</v>
      </c>
      <c r="F38" s="133">
        <f>H15</f>
        <v>14032643</v>
      </c>
    </row>
    <row r="40" spans="5:6" x14ac:dyDescent="0.3">
      <c r="E40" s="43"/>
    </row>
    <row r="41" spans="5:6" x14ac:dyDescent="0.3">
      <c r="E41" s="43"/>
    </row>
    <row r="42" spans="5:6" x14ac:dyDescent="0.3">
      <c r="E42" s="43"/>
    </row>
    <row r="43" spans="5:6" x14ac:dyDescent="0.3">
      <c r="E43" s="43"/>
    </row>
    <row r="44" spans="5:6" x14ac:dyDescent="0.3">
      <c r="E44" s="43"/>
    </row>
    <row r="45" spans="5:6" x14ac:dyDescent="0.3">
      <c r="E45" s="43"/>
    </row>
    <row r="46" spans="5:6" x14ac:dyDescent="0.3">
      <c r="E46" s="43"/>
    </row>
    <row r="60" spans="1:6" x14ac:dyDescent="0.3">
      <c r="E60" s="32"/>
      <c r="F60" s="32"/>
    </row>
    <row r="61" spans="1:6" x14ac:dyDescent="0.3">
      <c r="A61" s="35"/>
      <c r="B61" s="32"/>
      <c r="C61" s="32"/>
      <c r="D61" s="32"/>
      <c r="E61" s="32"/>
      <c r="F61" s="32"/>
    </row>
    <row r="62" spans="1:6" x14ac:dyDescent="0.3">
      <c r="A62" s="35"/>
      <c r="B62" s="32"/>
      <c r="C62" s="32"/>
      <c r="D62" s="32"/>
      <c r="E62" s="32"/>
      <c r="F62" s="32"/>
    </row>
    <row r="63" spans="1:6" x14ac:dyDescent="0.3">
      <c r="A63" s="35"/>
      <c r="B63" s="32"/>
      <c r="C63" s="32"/>
      <c r="D63" s="32"/>
      <c r="E63" s="32"/>
      <c r="F63" s="32"/>
    </row>
    <row r="64" spans="1:6" x14ac:dyDescent="0.3">
      <c r="A64" s="36"/>
      <c r="B64" s="32"/>
      <c r="C64" s="32"/>
      <c r="D64" s="32"/>
      <c r="E64" s="32"/>
      <c r="F64" s="32"/>
    </row>
    <row r="65" spans="1:6" x14ac:dyDescent="0.3">
      <c r="A65" s="35"/>
      <c r="B65" s="32"/>
      <c r="C65" s="32"/>
      <c r="D65" s="32"/>
      <c r="E65" s="32"/>
      <c r="F65" s="32"/>
    </row>
    <row r="66" spans="1:6" x14ac:dyDescent="0.3">
      <c r="A66" s="35"/>
      <c r="B66" s="32"/>
      <c r="C66" s="32"/>
      <c r="D66" s="32"/>
      <c r="E66" s="32"/>
      <c r="F66" s="32"/>
    </row>
    <row r="67" spans="1:6" x14ac:dyDescent="0.3">
      <c r="A67" s="35"/>
      <c r="B67" s="32"/>
      <c r="C67" s="32"/>
      <c r="D67" s="32"/>
      <c r="E67" s="32"/>
      <c r="F67" s="32"/>
    </row>
    <row r="68" spans="1:6" x14ac:dyDescent="0.3">
      <c r="A68" s="35"/>
      <c r="B68" s="32"/>
      <c r="C68" s="32"/>
      <c r="D68" s="32"/>
      <c r="E68" s="32"/>
      <c r="F68" s="32"/>
    </row>
    <row r="69" spans="1:6" x14ac:dyDescent="0.3">
      <c r="A69" s="35"/>
      <c r="B69" s="32"/>
      <c r="C69" s="32"/>
      <c r="D69" s="32"/>
      <c r="E69" s="32"/>
      <c r="F69" s="32"/>
    </row>
    <row r="70" spans="1:6" x14ac:dyDescent="0.3">
      <c r="A70" s="35"/>
      <c r="B70" s="32"/>
      <c r="C70" s="32"/>
      <c r="D70" s="32"/>
      <c r="E70" s="32"/>
      <c r="F70" s="32"/>
    </row>
    <row r="71" spans="1:6" x14ac:dyDescent="0.3">
      <c r="A71" s="35"/>
      <c r="B71" s="32"/>
      <c r="C71" s="32"/>
      <c r="D71" s="32"/>
      <c r="E71" s="32"/>
      <c r="F71" s="32"/>
    </row>
    <row r="72" spans="1:6" x14ac:dyDescent="0.3">
      <c r="A72" s="35"/>
      <c r="B72" s="32"/>
      <c r="C72" s="32"/>
      <c r="D72" s="32"/>
    </row>
    <row r="73" spans="1:6" x14ac:dyDescent="0.3">
      <c r="E73" s="32"/>
      <c r="F73" s="32"/>
    </row>
    <row r="74" spans="1:6" x14ac:dyDescent="0.3">
      <c r="A74" s="35"/>
      <c r="B74" s="32"/>
      <c r="C74" s="32"/>
      <c r="D74" s="32"/>
      <c r="E74" s="32"/>
      <c r="F74" s="32"/>
    </row>
    <row r="75" spans="1:6" x14ac:dyDescent="0.3">
      <c r="A75" s="35"/>
      <c r="B75" s="32"/>
      <c r="C75" s="32"/>
      <c r="D75" s="32"/>
      <c r="E75" s="32"/>
      <c r="F75" s="32"/>
    </row>
    <row r="76" spans="1:6" x14ac:dyDescent="0.3">
      <c r="A76" s="35"/>
      <c r="B76" s="32"/>
      <c r="C76" s="32"/>
      <c r="D76" s="32"/>
    </row>
  </sheetData>
  <mergeCells count="4">
    <mergeCell ref="A22:J22"/>
    <mergeCell ref="A19:J19"/>
    <mergeCell ref="A20:J20"/>
    <mergeCell ref="A21:J21"/>
  </mergeCells>
  <pageMargins left="0.27" right="0.27" top="0.55000000000000004" bottom="0.32" header="0.21" footer="0.22"/>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3.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Props1.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customXml/itemProps3.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1a_TotalCosts</vt:lpstr>
      <vt:lpstr>1b_PowerServices</vt:lpstr>
      <vt:lpstr>2_SpeciesType</vt:lpstr>
      <vt:lpstr>3_FCRPS</vt:lpstr>
      <vt:lpstr>4_ESASpecies</vt:lpstr>
      <vt:lpstr>5_Fund</vt:lpstr>
      <vt:lpstr>6_Category</vt:lpstr>
      <vt:lpstr>7_RME</vt:lpstr>
      <vt:lpstr>8_Province</vt:lpstr>
      <vt:lpstr>9_Location</vt:lpstr>
      <vt:lpstr>10_Contractor</vt:lpstr>
      <vt:lpstr>11_LandPurchases</vt:lpstr>
      <vt:lpstr>12_Cumulative</vt:lpstr>
      <vt:lpstr>'1a_TotalCosts'!Print_Area</vt:lpstr>
      <vt:lpstr>'10_Contractor'!Print_Titles</vt:lpstr>
      <vt:lpstr>'1a_TotalCosts'!Print_Titles</vt:lpstr>
      <vt:lpstr>subtitle</vt:lpstr>
    </vt:vector>
  </TitlesOfParts>
  <Company>Bonneville Power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2013-03-08T23:30:48Z</cp:lastPrinted>
  <dcterms:created xsi:type="dcterms:W3CDTF">2004-12-27T17:27:22Z</dcterms:created>
  <dcterms:modified xsi:type="dcterms:W3CDTF">2016-06-08T22:23:09Z</dcterms:modified>
</cp:coreProperties>
</file>